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T:\shared\deenn\glas_gbo_pm_sbo\gbo - igs\marketing_pm_dg\05_Online_Marketing\08_Compendium\"/>
    </mc:Choice>
  </mc:AlternateContent>
  <xr:revisionPtr revIDLastSave="0" documentId="13_ncr:1_{3C4A6709-938B-441F-8672-275863276AAA}" xr6:coauthVersionLast="47" xr6:coauthVersionMax="47" xr10:uidLastSave="{00000000-0000-0000-0000-000000000000}"/>
  <bookViews>
    <workbookView xWindow="28680" yWindow="-120" windowWidth="29040" windowHeight="15840" xr2:uid="{76D5F0FD-E8D4-4AFB-8BB2-955732560B08}"/>
  </bookViews>
  <sheets>
    <sheet name="Explanations" sheetId="1" r:id="rId1"/>
    <sheet name="MUTO L, XL and SC" sheetId="2" r:id="rId2"/>
    <sheet name="MUTO Telescopic"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3" i="3" l="1"/>
  <c r="E52" i="3"/>
  <c r="E49" i="3"/>
  <c r="E51" i="3" s="1"/>
  <c r="E48" i="3"/>
  <c r="E50" i="3" s="1"/>
  <c r="E45" i="3"/>
  <c r="E46" i="3" s="1"/>
  <c r="E44" i="3"/>
  <c r="E43" i="3"/>
  <c r="E38" i="3"/>
  <c r="E37" i="3"/>
  <c r="E36" i="3"/>
  <c r="E34" i="3"/>
  <c r="E33" i="3"/>
  <c r="E35" i="3" s="1"/>
  <c r="E32" i="3"/>
  <c r="E30" i="3"/>
  <c r="E31" i="3" s="1"/>
  <c r="E29" i="3"/>
  <c r="E28" i="3"/>
  <c r="E47" i="2"/>
  <c r="E46" i="2"/>
  <c r="E44" i="2"/>
  <c r="E45" i="2" s="1"/>
  <c r="E43" i="2"/>
  <c r="E41" i="2"/>
  <c r="E42" i="2" s="1"/>
  <c r="E33" i="2"/>
  <c r="E32" i="2"/>
  <c r="E31" i="2"/>
  <c r="F30" i="2"/>
  <c r="E30" i="2"/>
  <c r="E29" i="2"/>
  <c r="F28" i="2"/>
  <c r="E27" i="2"/>
  <c r="E28" i="2" s="1"/>
  <c r="E4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Marko Buescher</author>
  </authors>
  <commentList>
    <comment ref="E21" authorId="0" shapeId="0" xr:uid="{9822E660-A837-45CB-A23A-D0880F78F3C3}">
      <text>
        <r>
          <rPr>
            <b/>
            <sz val="9"/>
            <color indexed="81"/>
            <rFont val="Segoe UI"/>
            <family val="2"/>
          </rPr>
          <t>das Detail - page:
36-304
glass preparation:
36-004</t>
        </r>
      </text>
    </comment>
    <comment ref="E22" authorId="0" shapeId="0" xr:uid="{CCB7E976-A473-4FBC-B366-0ABBB0894F75}">
      <text>
        <r>
          <rPr>
            <b/>
            <sz val="9"/>
            <color indexed="81"/>
            <rFont val="Segoe UI"/>
            <family val="2"/>
          </rPr>
          <t>das Detail - page:
36-506
glass preparation:
36-009</t>
        </r>
      </text>
    </comment>
    <comment ref="E23" authorId="0" shapeId="0" xr:uid="{47F7DC3A-177D-4BB2-A179-3C7D988DC2E5}">
      <text>
        <r>
          <rPr>
            <b/>
            <sz val="9"/>
            <color indexed="81"/>
            <rFont val="Segoe UI"/>
            <family val="2"/>
          </rPr>
          <t>das Detail - page:
36-513
glass preparation:
36-009</t>
        </r>
      </text>
    </comment>
    <comment ref="E24" authorId="0" shapeId="0" xr:uid="{62021982-65F3-49AC-8454-89E70DB40BF7}">
      <text>
        <r>
          <rPr>
            <b/>
            <sz val="9"/>
            <color indexed="81"/>
            <rFont val="Segoe UI"/>
            <family val="2"/>
          </rPr>
          <t xml:space="preserve">das Detail - page:
36-608
glass preparation:
36-009
</t>
        </r>
      </text>
    </comment>
    <comment ref="E25" authorId="0" shapeId="0" xr:uid="{CB86BA88-6C81-484B-8E9B-9019EF12C788}">
      <text>
        <r>
          <rPr>
            <b/>
            <sz val="9"/>
            <color indexed="81"/>
            <rFont val="Segoe UI"/>
            <family val="2"/>
          </rPr>
          <t>das Detail - page:
36-608
glass prepartion:
36-009</t>
        </r>
      </text>
    </comment>
    <comment ref="B27" authorId="0" shapeId="0" xr:uid="{DBB4C9EA-3B72-4805-A017-1D29A9DC2241}">
      <text>
        <r>
          <rPr>
            <sz val="9"/>
            <color indexed="81"/>
            <rFont val="Arial"/>
            <family val="2"/>
          </rPr>
          <t>The measure of clear opening width describes the distance between the fixed panels. Or simply said the width of the overpanel plus gaps left and right.</t>
        </r>
      </text>
    </comment>
    <comment ref="D27" authorId="0" shapeId="0" xr:uid="{B423703B-988F-4CC0-A403-4F264F37EBC1}">
      <text>
        <r>
          <rPr>
            <sz val="9"/>
            <color indexed="81"/>
            <rFont val="Arial"/>
            <family val="2"/>
          </rPr>
          <t>Glass width</t>
        </r>
      </text>
    </comment>
    <comment ref="D28" authorId="0" shapeId="0" xr:uid="{AD4876E4-5593-4479-8030-C8089A25FB39}">
      <text>
        <r>
          <rPr>
            <sz val="9"/>
            <color indexed="81"/>
            <rFont val="Arial"/>
            <family val="2"/>
          </rPr>
          <t xml:space="preserve">Length of track 
without end caps (2 mm each left and right) </t>
        </r>
      </text>
    </comment>
    <comment ref="D29" authorId="0" shapeId="0" xr:uid="{A558D0EE-A532-4090-9B67-40F4EC2A6226}">
      <text>
        <r>
          <rPr>
            <sz val="9"/>
            <color indexed="81"/>
            <rFont val="Arial"/>
            <family val="2"/>
          </rPr>
          <t>Drilling distance</t>
        </r>
      </text>
    </comment>
    <comment ref="D30" authorId="0" shapeId="0" xr:uid="{3CC2BE0D-9E85-4799-9CD6-DD00652F4064}">
      <text>
        <r>
          <rPr>
            <sz val="9"/>
            <color indexed="81"/>
            <rFont val="Arial"/>
            <family val="2"/>
          </rPr>
          <t>Quantitiy of drillings with BA distance</t>
        </r>
      </text>
    </comment>
    <comment ref="D31" authorId="0" shapeId="0" xr:uid="{6CAD5757-EFD1-4901-BC77-610CB55943F3}">
      <text>
        <r>
          <rPr>
            <sz val="9"/>
            <color indexed="81"/>
            <rFont val="Arial"/>
            <family val="2"/>
          </rPr>
          <t>Quantitiy of drillings in total</t>
        </r>
      </text>
    </comment>
    <comment ref="B33" authorId="0" shapeId="0" xr:uid="{8E7A53FB-6B29-4249-8345-2BEC68454366}">
      <text>
        <r>
          <rPr>
            <sz val="9"/>
            <color indexed="81"/>
            <rFont val="Arial"/>
            <family val="2"/>
          </rPr>
          <t>The clear opening height is defined from the upper edge of the finished floor to the lower edge of the overpanel or lower edge of the track rail</t>
        </r>
      </text>
    </comment>
    <comment ref="E36" authorId="0" shapeId="0" xr:uid="{E147A5EE-E1AD-4F38-8402-D71D68E5CED8}">
      <text>
        <r>
          <rPr>
            <b/>
            <sz val="9"/>
            <color indexed="81"/>
            <rFont val="Segoe UI"/>
            <family val="2"/>
          </rPr>
          <t>das Detail - page:
36-325
glass preparation:
36-005</t>
        </r>
      </text>
    </comment>
    <comment ref="E37" authorId="0" shapeId="0" xr:uid="{9F4F19DC-BD0A-4BDF-949D-A6FAE953BE47}">
      <text>
        <r>
          <rPr>
            <b/>
            <sz val="9"/>
            <color indexed="81"/>
            <rFont val="Segoe UI"/>
            <family val="2"/>
          </rPr>
          <t>das Detail - page:
36-530
glass preparation:
36-010</t>
        </r>
      </text>
    </comment>
    <comment ref="E38" authorId="0" shapeId="0" xr:uid="{764FF3B0-675D-4C29-ACB0-0F7A80EFE55B}">
      <text>
        <r>
          <rPr>
            <b/>
            <sz val="9"/>
            <color indexed="81"/>
            <rFont val="Segoe UI"/>
            <family val="2"/>
          </rPr>
          <t>das Detail - page:
36-531
glass preparation:
36-010</t>
        </r>
      </text>
    </comment>
    <comment ref="E39" authorId="0" shapeId="0" xr:uid="{A775EE8E-92BC-4577-BA3B-A4F112349A0C}">
      <text>
        <r>
          <rPr>
            <b/>
            <sz val="9"/>
            <color indexed="81"/>
            <rFont val="Segoe UI"/>
            <family val="2"/>
          </rPr>
          <t>das Detail - page:
36-608 
(only single leaf)
glass preparation:
36-010</t>
        </r>
      </text>
    </comment>
    <comment ref="B41" authorId="0" shapeId="0" xr:uid="{406FACB7-8A16-4E79-9E6E-30DCEC5D2D70}">
      <text>
        <r>
          <rPr>
            <sz val="9"/>
            <color indexed="81"/>
            <rFont val="Arial"/>
            <family val="2"/>
          </rPr>
          <t>The measure of clear opening width describes the distance between the fixed panels. Or simply said the width of the overpanel plus gaps left and right.</t>
        </r>
      </text>
    </comment>
    <comment ref="D41" authorId="0" shapeId="0" xr:uid="{41A895CC-046F-410C-B4FA-CB463255A755}">
      <text>
        <r>
          <rPr>
            <sz val="9"/>
            <color indexed="81"/>
            <rFont val="Arial"/>
            <family val="2"/>
          </rPr>
          <t>Flügelbreite</t>
        </r>
      </text>
    </comment>
    <comment ref="D42" authorId="0" shapeId="0" xr:uid="{321AC9CB-116A-456E-B981-4EF55DF203B9}">
      <text>
        <r>
          <rPr>
            <sz val="9"/>
            <color indexed="81"/>
            <rFont val="Arial"/>
            <family val="2"/>
          </rPr>
          <t>Laufschienenlänge ohne Stirnabdeckungen (je 2 mm links und rechts)</t>
        </r>
      </text>
    </comment>
    <comment ref="D43" authorId="0" shapeId="0" xr:uid="{2906A675-494C-4748-8DBE-67092B6110FE}">
      <text>
        <r>
          <rPr>
            <sz val="9"/>
            <color indexed="81"/>
            <rFont val="Arial"/>
            <family val="2"/>
          </rPr>
          <t>Bohrabstand</t>
        </r>
      </text>
    </comment>
    <comment ref="D44" authorId="0" shapeId="0" xr:uid="{94C2F378-A3B6-458C-83DC-C1F2BBFDB68C}">
      <text>
        <r>
          <rPr>
            <sz val="9"/>
            <color indexed="81"/>
            <rFont val="Arial"/>
            <family val="2"/>
          </rPr>
          <t>Teilung</t>
        </r>
      </text>
    </comment>
    <comment ref="D45" authorId="0" shapeId="0" xr:uid="{520BD550-EE57-436C-91D7-86BB8E00706A}">
      <text>
        <r>
          <rPr>
            <sz val="9"/>
            <color indexed="81"/>
            <rFont val="Arial"/>
            <family val="2"/>
          </rPr>
          <t>Anzahl Bohrungen</t>
        </r>
      </text>
    </comment>
    <comment ref="B47" authorId="0" shapeId="0" xr:uid="{40C18045-707F-4F02-BC16-DE77225F22CF}">
      <text>
        <r>
          <rPr>
            <sz val="9"/>
            <color indexed="81"/>
            <rFont val="Segoe UI"/>
            <family val="2"/>
          </rPr>
          <t>The clear opening height is defined from the upper edge of the finished floor to the lower edge of the overpanel or lower edge of the track rail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Marko Buescher</author>
  </authors>
  <commentList>
    <comment ref="E25" authorId="0" shapeId="0" xr:uid="{2D2320FD-C456-4345-87CA-BF3A2E8DB698}">
      <text>
        <r>
          <rPr>
            <b/>
            <sz val="9"/>
            <color indexed="81"/>
            <rFont val="Segoe UI"/>
            <family val="2"/>
          </rPr>
          <t>order sheet:
36-700
das Detail - page:
36-712, 36-715, 36-722
glass preparation:
36-745</t>
        </r>
      </text>
    </comment>
    <comment ref="E26" authorId="0" shapeId="0" xr:uid="{83DDEA9F-AB53-444A-B502-80B33AE970DB}">
      <text>
        <r>
          <rPr>
            <b/>
            <sz val="9"/>
            <color indexed="81"/>
            <rFont val="Segoe UI"/>
            <family val="2"/>
          </rPr>
          <t>order sheet:
36-700
das Detail:
36-712, 36-715, 36-722
glass preparation:
36-745</t>
        </r>
      </text>
    </comment>
    <comment ref="D28" authorId="0" shapeId="0" xr:uid="{955510A7-E4E0-4983-AE16-36BAB5F3E222}">
      <text>
        <r>
          <rPr>
            <sz val="9"/>
            <color indexed="81"/>
            <rFont val="Arial"/>
            <family val="2"/>
          </rPr>
          <t>glass width 
quick moving panel</t>
        </r>
      </text>
    </comment>
    <comment ref="B29" authorId="0" shapeId="0" xr:uid="{E4C00E23-19AC-48D1-B6D1-B7E6A49F8DA6}">
      <text>
        <r>
          <rPr>
            <sz val="9"/>
            <color indexed="81"/>
            <rFont val="Arial"/>
            <family val="2"/>
          </rPr>
          <t>The measure of clear opening width describes the distance between the fixed panels. Or simply said the width of the overpanel plus gaps left and right.</t>
        </r>
      </text>
    </comment>
    <comment ref="D29" authorId="0" shapeId="0" xr:uid="{C5A821F5-C16C-4E1D-ABAE-8C107C00F38A}">
      <text>
        <r>
          <rPr>
            <sz val="9"/>
            <color indexed="81"/>
            <rFont val="Arial"/>
            <family val="2"/>
          </rPr>
          <t>glass width 
slow moving panel</t>
        </r>
      </text>
    </comment>
    <comment ref="D30" authorId="0" shapeId="0" xr:uid="{7DACA68C-0EB1-44E7-8DAB-FF707C684EB6}">
      <text>
        <r>
          <rPr>
            <sz val="9"/>
            <color indexed="81"/>
            <rFont val="Arial"/>
            <family val="2"/>
          </rPr>
          <t>Length of track 
without end caps (2 mm each left and right)</t>
        </r>
      </text>
    </comment>
    <comment ref="D31" authorId="0" shapeId="0" xr:uid="{FED81830-7CB5-4C31-9040-D46A96E56D70}">
      <text>
        <r>
          <rPr>
            <sz val="9"/>
            <color indexed="81"/>
            <rFont val="Arial"/>
            <family val="2"/>
          </rPr>
          <t>Drilling distance fixed panel</t>
        </r>
      </text>
    </comment>
    <comment ref="B32" authorId="0" shapeId="0" xr:uid="{26C39496-43E9-4608-84DC-B5421401C7D4}">
      <text>
        <r>
          <rPr>
            <sz val="9"/>
            <color indexed="81"/>
            <rFont val="Arial"/>
            <family val="2"/>
          </rPr>
          <t>Das Maß V beschreibt den Überstand des Schnellläufers zu Seitenteil und Langsamläufer in geöffnetem Zustand. Siehe hierzu auch Detailblatt 36-747</t>
        </r>
      </text>
    </comment>
    <comment ref="D32" authorId="0" shapeId="0" xr:uid="{443764A7-ABE8-4FAB-9790-77B089F65CF0}">
      <text>
        <r>
          <rPr>
            <sz val="9"/>
            <color indexed="81"/>
            <rFont val="Arial"/>
            <family val="2"/>
          </rPr>
          <t>Drillng distance overpanel</t>
        </r>
      </text>
    </comment>
    <comment ref="D33" authorId="0" shapeId="0" xr:uid="{C7DC9A18-3BD4-49CC-BC15-B51ACEC77B53}">
      <text>
        <r>
          <rPr>
            <sz val="9"/>
            <color indexed="81"/>
            <rFont val="Arial"/>
            <family val="2"/>
          </rPr>
          <t xml:space="preserve">Quantitiy of drillings with BAS distance </t>
        </r>
      </text>
    </comment>
    <comment ref="D34" authorId="0" shapeId="0" xr:uid="{A71EAB1B-E1E9-462B-AD5F-6B80C2FBC9F9}">
      <text>
        <r>
          <rPr>
            <sz val="9"/>
            <color indexed="81"/>
            <rFont val="Arial"/>
            <family val="2"/>
          </rPr>
          <t xml:space="preserve">Quantitiy of drillings with BAO distance </t>
        </r>
      </text>
    </comment>
    <comment ref="D35" authorId="0" shapeId="0" xr:uid="{B3E4E682-60B6-42E1-BAF5-352D58B1330A}">
      <text>
        <r>
          <rPr>
            <sz val="9"/>
            <color indexed="81"/>
            <rFont val="Arial"/>
            <family val="2"/>
          </rPr>
          <t>Quantitiy of drillings in fixed panel "door open positon" in total</t>
        </r>
      </text>
    </comment>
    <comment ref="B36" authorId="0" shapeId="0" xr:uid="{299B01EF-98C7-4B80-99F5-57BDF0817D5D}">
      <text>
        <r>
          <rPr>
            <sz val="9"/>
            <color indexed="81"/>
            <rFont val="Arial"/>
            <family val="2"/>
          </rPr>
          <t>The clear opening height is defined from the upper edge of the finished floor to the lower edge of the overpanel or lower edge of the track rail</t>
        </r>
      </text>
    </comment>
    <comment ref="C36" authorId="0" shapeId="0" xr:uid="{88E3789C-0E68-4DAB-98ED-38B4B0185BE0}">
      <text>
        <r>
          <rPr>
            <sz val="9"/>
            <color indexed="81"/>
            <rFont val="Arial"/>
            <family val="2"/>
          </rPr>
          <t>mitfahrende Bodenführung:
Zwischen OKFF und Glasflügeln existiert ein Luftspalt
Unterflurführung:
Die Glasflügel ragen in ein Profil mit 15mm unter OKFF ein welches in den Boden eingelassen ist.</t>
        </r>
      </text>
    </comment>
    <comment ref="D36" authorId="0" shapeId="0" xr:uid="{2789123B-D2A7-438E-BECB-1EC3A52C09F3}">
      <text>
        <r>
          <rPr>
            <sz val="9"/>
            <color indexed="81"/>
            <rFont val="Arial"/>
            <family val="2"/>
          </rPr>
          <t>Quantitiy of drillings in overpanel in total</t>
        </r>
      </text>
    </comment>
    <comment ref="E41" authorId="0" shapeId="0" xr:uid="{DD1CCF20-9051-4606-A47D-43726D639C46}">
      <text>
        <r>
          <rPr>
            <b/>
            <sz val="9"/>
            <color indexed="81"/>
            <rFont val="Segoe UI"/>
            <family val="2"/>
          </rPr>
          <t>Bestellblatt:
36-701
Detailblatt:
36-712, 36-714, 36-725
Glasbearbeitung:
36-746</t>
        </r>
      </text>
    </comment>
    <comment ref="D43" authorId="0" shapeId="0" xr:uid="{65F0BFAB-16B3-4B55-8A8D-05CE0A2D121B}">
      <text>
        <r>
          <rPr>
            <sz val="9"/>
            <color indexed="81"/>
            <rFont val="Arial"/>
            <family val="2"/>
          </rPr>
          <t>glass width 
quick moving panel</t>
        </r>
      </text>
    </comment>
    <comment ref="B44" authorId="0" shapeId="0" xr:uid="{7B8EA834-2352-4674-98EF-79BFD5015D6E}">
      <text>
        <r>
          <rPr>
            <sz val="9"/>
            <color indexed="81"/>
            <rFont val="Arial"/>
            <family val="2"/>
          </rPr>
          <t>The measure of clear opening width describes the distance between the fixed panels. Or simply said the width of the overpanel plus gaps left and right.</t>
        </r>
      </text>
    </comment>
    <comment ref="D44" authorId="0" shapeId="0" xr:uid="{53317264-1F72-489C-B82A-F658827B1B26}">
      <text>
        <r>
          <rPr>
            <sz val="9"/>
            <color indexed="81"/>
            <rFont val="Arial"/>
            <family val="2"/>
          </rPr>
          <t>glass width 
slow moving panel</t>
        </r>
      </text>
    </comment>
    <comment ref="D45" authorId="0" shapeId="0" xr:uid="{7F231B8E-B35E-45CE-8D22-AB23C8AB1273}">
      <text>
        <r>
          <rPr>
            <sz val="9"/>
            <color indexed="81"/>
            <rFont val="Arial"/>
            <family val="2"/>
          </rPr>
          <t>Length of track 
without end caps (2 mm each left and right)</t>
        </r>
      </text>
    </comment>
    <comment ref="D46" authorId="0" shapeId="0" xr:uid="{FB5F0498-D4B4-45E5-AFDE-15FF2F9E5488}">
      <text>
        <r>
          <rPr>
            <sz val="9"/>
            <color indexed="81"/>
            <rFont val="Arial"/>
            <family val="2"/>
          </rPr>
          <t>Drilling distance fixed panel</t>
        </r>
      </text>
    </comment>
    <comment ref="B47" authorId="0" shapeId="0" xr:uid="{664A6E99-EF54-47EB-97A4-91C939F72DCE}">
      <text>
        <r>
          <rPr>
            <sz val="9"/>
            <color indexed="81"/>
            <rFont val="Arial"/>
            <family val="2"/>
          </rPr>
          <t>Das Maß V beschreibt den Überstand des Schnellläufers zu Seitenteil und Langsamläufer in geöffnetem Zustand. Siehe hierzu auch Detailblatt 36-747</t>
        </r>
      </text>
    </comment>
    <comment ref="D47" authorId="0" shapeId="0" xr:uid="{131D31A8-72A9-4039-9F6E-A45C616AB9C4}">
      <text>
        <r>
          <rPr>
            <sz val="9"/>
            <color indexed="81"/>
            <rFont val="Arial"/>
            <family val="2"/>
          </rPr>
          <t>Drillng distance overpanel</t>
        </r>
      </text>
    </comment>
    <comment ref="D48" authorId="0" shapeId="0" xr:uid="{E5F3F425-A030-41EF-B461-86352AB7E55D}">
      <text>
        <r>
          <rPr>
            <sz val="9"/>
            <color indexed="81"/>
            <rFont val="Arial"/>
            <family val="2"/>
          </rPr>
          <t xml:space="preserve">Quantitiy of drillings with BAS distance </t>
        </r>
      </text>
    </comment>
    <comment ref="D49" authorId="0" shapeId="0" xr:uid="{29286BA7-8231-48D1-8834-5924CD61AEDD}">
      <text>
        <r>
          <rPr>
            <sz val="9"/>
            <color indexed="81"/>
            <rFont val="Arial"/>
            <family val="2"/>
          </rPr>
          <t xml:space="preserve">Quantitiy of drillings with BAO distance </t>
        </r>
      </text>
    </comment>
    <comment ref="D50" authorId="0" shapeId="0" xr:uid="{9AA80E2D-264F-489B-B314-D619E3361BE4}">
      <text>
        <r>
          <rPr>
            <sz val="9"/>
            <color indexed="81"/>
            <rFont val="Arial"/>
            <family val="2"/>
          </rPr>
          <t>Quantitiy of drillings in fixed panel "door open positon" in total</t>
        </r>
      </text>
    </comment>
    <comment ref="B51" authorId="0" shapeId="0" xr:uid="{B7E04963-8A60-479F-8204-A56B3852EFFB}">
      <text>
        <r>
          <rPr>
            <sz val="9"/>
            <color indexed="81"/>
            <rFont val="Arial"/>
            <family val="2"/>
          </rPr>
          <t>The clear opening height is defined from the upper edge of the finished floor to the lower edge of the overpanel or lower edge of the track rail</t>
        </r>
      </text>
    </comment>
    <comment ref="C51" authorId="0" shapeId="0" xr:uid="{D6277B73-B005-4CD3-986B-A976D2A6292E}">
      <text>
        <r>
          <rPr>
            <sz val="9"/>
            <color indexed="81"/>
            <rFont val="Arial"/>
            <family val="2"/>
          </rPr>
          <t>mitfahrende Bodenführung:
Zwischen OKFF und Glasflügeln existiert ein Luftspalt
Unterflurführung:
Die Glasflügel ragen in ein Profil mit 15mm unter OKFF ein welches in den Boden eingelassen ist.</t>
        </r>
      </text>
    </comment>
    <comment ref="D51" authorId="0" shapeId="0" xr:uid="{93E8F6AD-EA69-4C99-A7A7-CDF2F8B05192}">
      <text>
        <r>
          <rPr>
            <sz val="9"/>
            <color indexed="81"/>
            <rFont val="Arial"/>
            <family val="2"/>
          </rPr>
          <t>Quantitiy of drillings in overpanel in total</t>
        </r>
      </text>
    </comment>
  </commentList>
</comments>
</file>

<file path=xl/sharedStrings.xml><?xml version="1.0" encoding="utf-8"?>
<sst xmlns="http://schemas.openxmlformats.org/spreadsheetml/2006/main" count="197" uniqueCount="131">
  <si>
    <t>Calculation of glass processing for fixed panels MUTO on glass</t>
  </si>
  <si>
    <t xml:space="preserve">With this tool, we provide you with a medium that considerably simplifies the calculation of glass processing for fixed panels for MUTO on glass.
In addition, the tool calculates the panel heights and panel widths for you. </t>
  </si>
  <si>
    <t>For detailed information on MUTO glass processing, please refer to our Technical Brochure and the corresponding Detail drawings. 
For further information please contact our local dormakaba sales office.</t>
  </si>
  <si>
    <r>
      <t xml:space="preserve">Spreadsheet </t>
    </r>
    <r>
      <rPr>
        <b/>
        <sz val="12"/>
        <rFont val="Arial"/>
        <family val="2"/>
      </rPr>
      <t>MUTO L, XL und SC</t>
    </r>
    <r>
      <rPr>
        <sz val="12"/>
        <rFont val="Arial"/>
        <family val="2"/>
      </rPr>
      <t xml:space="preserve"> = Calculation for MUTO Comfort L 80, Premium XL 80/150 and Premium Self-Closing 120 </t>
    </r>
  </si>
  <si>
    <r>
      <t xml:space="preserve">Spreadsheet </t>
    </r>
    <r>
      <rPr>
        <b/>
        <sz val="12"/>
        <rFont val="Arial"/>
        <family val="2"/>
      </rPr>
      <t xml:space="preserve">MUTO Telescopic    </t>
    </r>
    <r>
      <rPr>
        <sz val="12"/>
        <rFont val="Arial"/>
        <family val="2"/>
      </rPr>
      <t xml:space="preserve"> = Calculation for MUTO Premium Telescopic 80 </t>
    </r>
  </si>
  <si>
    <t>Note</t>
  </si>
  <si>
    <r>
      <t xml:space="preserve">The calculations for glass processing on the following spreadsheets do </t>
    </r>
    <r>
      <rPr>
        <b/>
        <sz val="12"/>
        <rFont val="Arial"/>
        <family val="2"/>
      </rPr>
      <t>not include a plausibility check for the application with DORMOTION.</t>
    </r>
    <r>
      <rPr>
        <sz val="12"/>
        <rFont val="Arial"/>
        <family val="2"/>
      </rPr>
      <t xml:space="preserve"> 
Please note: Application with DORMOTION is possible with MUTO L 80 from 600 mm clear width | with MUTO XL 80/150 from 750 mm clear width. 
Please use the Detail drawings and / or the technical brochure for the plausibility check!</t>
    </r>
  </si>
  <si>
    <t>Simple handling of the tool</t>
  </si>
  <si>
    <r>
      <rPr>
        <b/>
        <sz val="12"/>
        <rFont val="Arial"/>
        <family val="2"/>
      </rPr>
      <t>Red triangles: I</t>
    </r>
    <r>
      <rPr>
        <sz val="12"/>
        <rFont val="Arial"/>
        <family val="2"/>
      </rPr>
      <t>n the upper right corners of some fields you will find small red triangles. 
If you move the mouse over these red corners, you will see explanations of the respective field as well as notes on the corresponding detail drawings (drawing numbers). If you right-click on the corners, you can also show and later again hide the note.</t>
    </r>
  </si>
  <si>
    <r>
      <rPr>
        <b/>
        <sz val="12"/>
        <rFont val="Arial"/>
        <family val="2"/>
      </rPr>
      <t xml:space="preserve">Fields highlighted in green: </t>
    </r>
    <r>
      <rPr>
        <sz val="12"/>
        <rFont val="Arial"/>
        <family val="2"/>
      </rPr>
      <t xml:space="preserve">Enter the desired dimensions (clear width / clear height / dimension V) in the fields highlighted in green. </t>
    </r>
  </si>
  <si>
    <t xml:space="preserve">
                                            In the MUTO Telescopic spreadsheet, please also choose between the following variants
                                            Recessed floor guide and moving floor guide. (Click on the field + select)
</t>
  </si>
  <si>
    <r>
      <rPr>
        <b/>
        <sz val="12"/>
        <rFont val="Arial"/>
        <family val="2"/>
      </rPr>
      <t xml:space="preserve">Fields highlighted in yellow: </t>
    </r>
    <r>
      <rPr>
        <sz val="12"/>
        <rFont val="Arial"/>
        <family val="2"/>
      </rPr>
      <t>You will then find the result dimensions in the fields highlighted in yellow.</t>
    </r>
  </si>
  <si>
    <t>All other fields are locked so that no calculation errors can occur.</t>
  </si>
  <si>
    <r>
      <rPr>
        <b/>
        <sz val="12"/>
        <rFont val="Arial"/>
        <family val="2"/>
      </rPr>
      <t>Print:</t>
    </r>
    <r>
      <rPr>
        <sz val="12"/>
        <rFont val="Arial"/>
        <family val="2"/>
      </rPr>
      <t xml:space="preserve"> The print area is predefined so that each calculation can be printed on one sheet of paper.</t>
    </r>
  </si>
  <si>
    <t>valid for MUTO Comfort L 80, Premium XL 80/150 and Premium Self-Closing 120</t>
  </si>
  <si>
    <t>single-leaf</t>
  </si>
  <si>
    <t>double-leaf</t>
  </si>
  <si>
    <t>Chart T (single-leaf)</t>
  </si>
  <si>
    <t>Chart T (double-leaf)</t>
  </si>
  <si>
    <t>Clear opening width:</t>
  </si>
  <si>
    <t>Quantitiy of drillings with BA distance</t>
  </si>
  <si>
    <t>A</t>
  </si>
  <si>
    <t>Glass width</t>
  </si>
  <si>
    <t>= LW + 60*</t>
  </si>
  <si>
    <t>= LW / 2 + 27*</t>
  </si>
  <si>
    <t>600-800</t>
  </si>
  <si>
    <t>1266-1500</t>
  </si>
  <si>
    <t>AB</t>
  </si>
  <si>
    <t>Quantitiy of drillings in total</t>
  </si>
  <si>
    <t>801-1000</t>
  </si>
  <si>
    <t>1501-2000</t>
  </si>
  <si>
    <t>B</t>
  </si>
  <si>
    <t>Length of track</t>
  </si>
  <si>
    <t>= 2 x A + 67*</t>
  </si>
  <si>
    <t>= 4 x A + 12*</t>
  </si>
  <si>
    <t>1001-1200</t>
  </si>
  <si>
    <t>2001-2886</t>
  </si>
  <si>
    <t>BA</t>
  </si>
  <si>
    <t>Drilling distance</t>
  </si>
  <si>
    <t>= 2 x (LW - 106*) / T</t>
  </si>
  <si>
    <t>= 2x (LW - 106* - 170*) / T</t>
  </si>
  <si>
    <t>1201-1500</t>
  </si>
  <si>
    <t>T</t>
  </si>
  <si>
    <t>see chart T</t>
  </si>
  <si>
    <t>LW</t>
  </si>
  <si>
    <t>Clear opening width</t>
  </si>
  <si>
    <t>2001-2440</t>
  </si>
  <si>
    <t>(only XL)</t>
  </si>
  <si>
    <t>*</t>
  </si>
  <si>
    <t>fixed, unchangeable values</t>
  </si>
  <si>
    <t>Art.-No.:</t>
  </si>
  <si>
    <t>MUTO L 80:</t>
  </si>
  <si>
    <t>MUTO XL 80:</t>
  </si>
  <si>
    <t>MUTO XL150:</t>
  </si>
  <si>
    <t>MUTO SC opening to right side:</t>
  </si>
  <si>
    <t>MUTO SC opening to left side:</t>
  </si>
  <si>
    <t>A=</t>
  </si>
  <si>
    <t>B=</t>
  </si>
  <si>
    <t>BA=</t>
  </si>
  <si>
    <t>T=</t>
  </si>
  <si>
    <t>AB=</t>
  </si>
  <si>
    <t>Clear opening height**:</t>
  </si>
  <si>
    <r>
      <t>Glass height</t>
    </r>
    <r>
      <rPr>
        <b/>
        <sz val="11"/>
        <color theme="1"/>
        <rFont val="Arial"/>
        <family val="2"/>
      </rPr>
      <t xml:space="preserve"> L 80</t>
    </r>
  </si>
  <si>
    <r>
      <t>Glass height</t>
    </r>
    <r>
      <rPr>
        <b/>
        <sz val="11"/>
        <color theme="1"/>
        <rFont val="Arial"/>
        <family val="2"/>
      </rPr>
      <t xml:space="preserve"> XL 80/150 and SC</t>
    </r>
  </si>
  <si>
    <t>** to lower edge or track rail</t>
  </si>
  <si>
    <t>MUTO SC:</t>
  </si>
  <si>
    <r>
      <t>Glass height</t>
    </r>
    <r>
      <rPr>
        <b/>
        <sz val="11"/>
        <color theme="1"/>
        <rFont val="Arial"/>
        <family val="2"/>
      </rPr>
      <t xml:space="preserve"> XL 80/150</t>
    </r>
  </si>
  <si>
    <t>The trackrails are manufactured according to the above given dimensions - drilled for installation to glass 
In case of custimized requirements according to lenght of track rail and / or drilling hole position we are able to deliver an undrilled track rail. Processing has to be done on site. &lt;-- These MUTO solutions do not have any dormakaba guaranty - risk is at your own.</t>
  </si>
  <si>
    <t>Status: 08.2019</t>
  </si>
  <si>
    <t xml:space="preserve">
Marko Büscher, 13.07.18</t>
  </si>
  <si>
    <t>valid for MUTO Premium Telescopic 80</t>
  </si>
  <si>
    <t>Recessed floor guide</t>
  </si>
  <si>
    <t>4-leafs</t>
  </si>
  <si>
    <t xml:space="preserve">moving </t>
  </si>
  <si>
    <t xml:space="preserve">recessed </t>
  </si>
  <si>
    <t>glass preparation moving floor guide:</t>
  </si>
  <si>
    <t>Moving floor guide</t>
  </si>
  <si>
    <t xml:space="preserve">Quantitiy of drillings with BAS/BAO distance </t>
  </si>
  <si>
    <t>floor guide:</t>
  </si>
  <si>
    <t>A-SL</t>
  </si>
  <si>
    <t>Glass width quick moving panel</t>
  </si>
  <si>
    <t>= LW/2 + 45* + V/2</t>
  </si>
  <si>
    <t>= LW / 4 + 28,5* + V/2</t>
  </si>
  <si>
    <t>TS</t>
  </si>
  <si>
    <t>TO</t>
  </si>
  <si>
    <t>A-LL</t>
  </si>
  <si>
    <t>Glass width slow moving panel</t>
  </si>
  <si>
    <t>= LW/2 + 45* - V/2</t>
  </si>
  <si>
    <t>= LW / 4 + 28,5* - V/2</t>
  </si>
  <si>
    <t>1110-1500</t>
  </si>
  <si>
    <t>2286-2885</t>
  </si>
  <si>
    <t>ABS</t>
  </si>
  <si>
    <t>Quantitiy of drillings in fixed panel</t>
  </si>
  <si>
    <t>1501-1900</t>
  </si>
  <si>
    <t>2886-3485</t>
  </si>
  <si>
    <t>ABO</t>
  </si>
  <si>
    <t>Quantitiy of drillings in overpanel</t>
  </si>
  <si>
    <t>1901-2310</t>
  </si>
  <si>
    <t>3486-3886</t>
  </si>
  <si>
    <t>= (LW x 1,5) + 135* - V/2</t>
  </si>
  <si>
    <t>= (LW x 1,5) + 67* - V</t>
  </si>
  <si>
    <t>BAS</t>
  </si>
  <si>
    <t xml:space="preserve">Drilling distance fixed panel </t>
  </si>
  <si>
    <t>= ((B-LW) - 180*) / TS</t>
  </si>
  <si>
    <t>= (B - LW - 190*) / (2 x TS)</t>
  </si>
  <si>
    <t>BAO</t>
  </si>
  <si>
    <t>Drillng distance overpanel</t>
  </si>
  <si>
    <t>= (LW - 106*) / TO</t>
  </si>
  <si>
    <t xml:space="preserve">Quantitiy of drillings with BAS distance </t>
  </si>
  <si>
    <t>siehe Tabelle T</t>
  </si>
  <si>
    <t xml:space="preserve">Quantitiy of drillings with BAO distance </t>
  </si>
  <si>
    <t>V</t>
  </si>
  <si>
    <t>Protrusion of the quick-moving panel</t>
  </si>
  <si>
    <t>(!!!Not to centre of bore hole!!!)</t>
  </si>
  <si>
    <t>opening direction left</t>
  </si>
  <si>
    <t>opening direction right</t>
  </si>
  <si>
    <t>A-SL=</t>
  </si>
  <si>
    <t>A-LL=</t>
  </si>
  <si>
    <t>Meassure V:</t>
  </si>
  <si>
    <t>BAS=</t>
  </si>
  <si>
    <t>BAO=</t>
  </si>
  <si>
    <t>TS=</t>
  </si>
  <si>
    <t>TO=</t>
  </si>
  <si>
    <t>ABS***=</t>
  </si>
  <si>
    <t>*** plus 1 drilling in fixed panel "door closed" postion</t>
  </si>
  <si>
    <t>ABO=</t>
  </si>
  <si>
    <t>Glass height SL (quick moving panel)</t>
  </si>
  <si>
    <t>Glas height LL (slow moving panel)</t>
  </si>
  <si>
    <t xml:space="preserve">opening to both sides </t>
  </si>
  <si>
    <t>ABS=</t>
  </si>
  <si>
    <t>The track rails are manufactured according to the above given dimensions - drilled for installation to glass 
In case of custimized requirements according to lenght of track rail and / or drilling hole position we are able to deliver an undrilled track rail. Processing has to be done on site. &lt;-- These MUTO solutions do not have any dormakaba guaranty - risk is at your 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</si>
</sst>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sz val="18"/>
      <color rgb="FF003594"/>
      <name val="Arial"/>
      <family val="2"/>
    </font>
    <font>
      <sz val="12"/>
      <color rgb="FF003594"/>
      <name val="Arial"/>
      <family val="2"/>
    </font>
    <font>
      <sz val="12"/>
      <color theme="1"/>
      <name val="Arial"/>
      <family val="2"/>
    </font>
    <font>
      <sz val="12"/>
      <name val="Arial"/>
      <family val="2"/>
    </font>
    <font>
      <b/>
      <sz val="12"/>
      <name val="Arial"/>
      <family val="2"/>
    </font>
    <font>
      <b/>
      <sz val="11"/>
      <color theme="1"/>
      <name val="Arial"/>
      <family val="2"/>
    </font>
    <font>
      <sz val="11"/>
      <color rgb="FFFF0000"/>
      <name val="Arial"/>
      <family val="2"/>
    </font>
    <font>
      <b/>
      <u/>
      <sz val="11"/>
      <color theme="1"/>
      <name val="Arial"/>
      <family val="2"/>
    </font>
    <font>
      <sz val="11"/>
      <name val="Arial"/>
      <family val="2"/>
    </font>
    <font>
      <b/>
      <sz val="11"/>
      <color rgb="FFFF0000"/>
      <name val="Arial"/>
      <family val="2"/>
    </font>
    <font>
      <sz val="1"/>
      <color theme="1"/>
      <name val="Arial"/>
      <family val="2"/>
    </font>
    <font>
      <b/>
      <sz val="9"/>
      <color indexed="81"/>
      <name val="Segoe UI"/>
      <family val="2"/>
    </font>
    <font>
      <sz val="9"/>
      <color indexed="81"/>
      <name val="Arial"/>
      <family val="2"/>
    </font>
    <font>
      <sz val="9"/>
      <color indexed="81"/>
      <name val="Segoe UI"/>
      <family val="2"/>
    </font>
    <font>
      <sz val="11"/>
      <color rgb="FF922C48"/>
      <name val="Calibri"/>
      <family val="2"/>
      <scheme val="minor"/>
    </font>
    <font>
      <sz val="18"/>
      <color rgb="FF922C48"/>
      <name val="Arial"/>
      <family val="2"/>
    </font>
    <font>
      <sz val="12"/>
      <color rgb="FF922C48"/>
      <name val="Arial"/>
      <family val="2"/>
    </font>
    <font>
      <b/>
      <sz val="11"/>
      <color rgb="FF922C48"/>
      <name val="Arial"/>
      <family val="2"/>
    </font>
    <font>
      <sz val="5"/>
      <color rgb="FF922C48"/>
      <name val="Arial"/>
      <family val="2"/>
    </font>
    <font>
      <sz val="1"/>
      <color rgb="FF922C48"/>
      <name val="Arial"/>
      <family val="2"/>
    </font>
    <font>
      <sz val="11"/>
      <color theme="1"/>
      <name val="Arial"/>
      <family val="2"/>
    </font>
    <font>
      <b/>
      <sz val="11"/>
      <name val="Arial"/>
      <family val="2"/>
    </font>
    <font>
      <sz val="11"/>
      <name val="Calibri"/>
      <family val="2"/>
      <scheme val="minor"/>
    </font>
    <font>
      <b/>
      <u/>
      <sz val="11"/>
      <name val="Arial"/>
      <family val="2"/>
    </font>
  </fonts>
  <fills count="6">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rgb="FFFFFF97"/>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1">
    <xf numFmtId="0" fontId="0" fillId="0" borderId="0"/>
  </cellStyleXfs>
  <cellXfs count="157">
    <xf numFmtId="0" fontId="0" fillId="0" borderId="0" xfId="0"/>
    <xf numFmtId="0" fontId="0" fillId="0" borderId="0" xfId="0" applyAlignment="1">
      <alignment horizontal="center"/>
    </xf>
    <xf numFmtId="0" fontId="1" fillId="0" borderId="0" xfId="0" applyFont="1" applyAlignment="1">
      <alignment horizontal="left"/>
    </xf>
    <xf numFmtId="0" fontId="2" fillId="0" borderId="0" xfId="0" applyFont="1" applyAlignment="1">
      <alignment horizontal="left"/>
    </xf>
    <xf numFmtId="0" fontId="3" fillId="0" borderId="0" xfId="0" applyFont="1"/>
    <xf numFmtId="0" fontId="4" fillId="0" borderId="0" xfId="0" applyFont="1" applyAlignment="1">
      <alignment horizontal="left" wrapText="1"/>
    </xf>
    <xf numFmtId="0" fontId="4" fillId="0" borderId="0" xfId="0" applyFont="1" applyAlignment="1">
      <alignment horizontal="left"/>
    </xf>
    <xf numFmtId="0" fontId="4" fillId="0" borderId="0" xfId="0" applyFont="1"/>
    <xf numFmtId="0" fontId="4" fillId="0" borderId="0" xfId="0" applyFont="1" applyAlignment="1">
      <alignment wrapText="1"/>
    </xf>
    <xf numFmtId="0" fontId="2" fillId="0" borderId="0" xfId="0" applyFont="1"/>
    <xf numFmtId="0" fontId="1" fillId="0" borderId="0" xfId="0" applyFont="1"/>
    <xf numFmtId="0" fontId="0" fillId="0" borderId="2" xfId="0" applyBorder="1"/>
    <xf numFmtId="0" fontId="0" fillId="0" borderId="3" xfId="0" applyBorder="1"/>
    <xf numFmtId="0" fontId="0" fillId="0" borderId="5" xfId="0" applyBorder="1"/>
    <xf numFmtId="0" fontId="6" fillId="0" borderId="0" xfId="0" applyFont="1"/>
    <xf numFmtId="0" fontId="6" fillId="0" borderId="0" xfId="0" applyFont="1" applyAlignment="1">
      <alignment horizontal="left"/>
    </xf>
    <xf numFmtId="0" fontId="0" fillId="0" borderId="4" xfId="0" applyBorder="1"/>
    <xf numFmtId="49" fontId="0" fillId="0" borderId="8" xfId="0" applyNumberFormat="1" applyBorder="1"/>
    <xf numFmtId="0" fontId="7" fillId="0" borderId="12" xfId="0" applyFont="1" applyBorder="1" applyAlignment="1">
      <alignment horizontal="center"/>
    </xf>
    <xf numFmtId="0" fontId="7" fillId="0" borderId="13" xfId="0" applyFont="1" applyBorder="1" applyAlignment="1">
      <alignment horizontal="center"/>
    </xf>
    <xf numFmtId="0" fontId="7" fillId="0" borderId="0" xfId="0" applyFont="1"/>
    <xf numFmtId="0" fontId="7" fillId="0" borderId="0" xfId="0" applyFont="1" applyAlignment="1">
      <alignment horizontal="center"/>
    </xf>
    <xf numFmtId="0" fontId="8" fillId="0" borderId="4" xfId="0" applyFont="1" applyBorder="1"/>
    <xf numFmtId="3" fontId="0" fillId="0" borderId="0" xfId="0" applyNumberFormat="1" applyAlignment="1">
      <alignment horizontal="left"/>
    </xf>
    <xf numFmtId="1" fontId="0" fillId="3" borderId="4" xfId="0" applyNumberFormat="1" applyFill="1" applyBorder="1" applyAlignment="1" applyProtection="1">
      <alignment horizontal="center"/>
      <protection locked="0"/>
    </xf>
    <xf numFmtId="0" fontId="0" fillId="4" borderId="8" xfId="0" applyFill="1" applyBorder="1"/>
    <xf numFmtId="1" fontId="0" fillId="4" borderId="8" xfId="0" applyNumberFormat="1" applyFill="1" applyBorder="1" applyAlignment="1">
      <alignment horizontal="center"/>
    </xf>
    <xf numFmtId="164" fontId="9" fillId="4" borderId="8" xfId="0" quotePrefix="1" applyNumberFormat="1" applyFont="1" applyFill="1" applyBorder="1" applyAlignment="1">
      <alignment horizontal="center"/>
    </xf>
    <xf numFmtId="0" fontId="0" fillId="0" borderId="4" xfId="0" applyBorder="1" applyAlignment="1">
      <alignment wrapText="1"/>
    </xf>
    <xf numFmtId="0" fontId="0" fillId="4" borderId="16" xfId="0" applyFill="1" applyBorder="1"/>
    <xf numFmtId="1" fontId="0" fillId="5" borderId="8" xfId="0" applyNumberFormat="1" applyFill="1" applyBorder="1" applyAlignment="1">
      <alignment horizontal="center"/>
    </xf>
    <xf numFmtId="0" fontId="0" fillId="0" borderId="19" xfId="0" applyBorder="1"/>
    <xf numFmtId="0" fontId="0" fillId="0" borderId="18" xfId="0" applyBorder="1"/>
    <xf numFmtId="0" fontId="0" fillId="0" borderId="20" xfId="0" applyBorder="1"/>
    <xf numFmtId="0" fontId="10" fillId="0" borderId="2" xfId="0" applyFont="1" applyBorder="1"/>
    <xf numFmtId="0" fontId="10" fillId="0" borderId="0" xfId="0" applyFont="1" applyAlignment="1">
      <alignment horizontal="left"/>
    </xf>
    <xf numFmtId="0" fontId="0" fillId="3" borderId="4" xfId="0" applyFill="1" applyBorder="1" applyAlignment="1" applyProtection="1">
      <alignment horizontal="center"/>
      <protection locked="0"/>
    </xf>
    <xf numFmtId="164" fontId="0" fillId="4" borderId="8" xfId="0" applyNumberFormat="1" applyFill="1" applyBorder="1" applyAlignment="1">
      <alignment horizontal="center"/>
    </xf>
    <xf numFmtId="0" fontId="0" fillId="0" borderId="1" xfId="0" applyBorder="1"/>
    <xf numFmtId="0" fontId="11" fillId="0" borderId="0" xfId="0" applyFont="1" applyAlignment="1">
      <alignment horizontal="left" wrapText="1"/>
    </xf>
    <xf numFmtId="0" fontId="9" fillId="3" borderId="28" xfId="0" applyFont="1" applyFill="1" applyBorder="1" applyProtection="1">
      <protection locked="0"/>
    </xf>
    <xf numFmtId="1" fontId="9" fillId="3" borderId="30" xfId="0" applyNumberFormat="1" applyFont="1" applyFill="1" applyBorder="1" applyAlignment="1" applyProtection="1">
      <alignment horizontal="center"/>
      <protection locked="0"/>
    </xf>
    <xf numFmtId="1" fontId="9" fillId="3" borderId="28" xfId="0" applyNumberFormat="1" applyFont="1" applyFill="1" applyBorder="1" applyAlignment="1" applyProtection="1">
      <alignment horizontal="center"/>
      <protection locked="0"/>
    </xf>
    <xf numFmtId="0" fontId="15" fillId="0" borderId="0" xfId="0" applyFont="1"/>
    <xf numFmtId="0" fontId="16" fillId="0" borderId="0" xfId="0" applyFont="1" applyAlignment="1">
      <alignment horizontal="left"/>
    </xf>
    <xf numFmtId="0" fontId="16" fillId="0" borderId="0" xfId="0" applyFont="1"/>
    <xf numFmtId="0" fontId="15" fillId="0" borderId="2" xfId="0" applyFont="1" applyBorder="1"/>
    <xf numFmtId="0" fontId="19" fillId="0" borderId="3" xfId="0" applyFont="1" applyBorder="1"/>
    <xf numFmtId="0" fontId="15" fillId="0" borderId="5" xfId="0" applyFont="1" applyBorder="1"/>
    <xf numFmtId="0" fontId="15" fillId="0" borderId="3" xfId="0" applyFont="1" applyBorder="1"/>
    <xf numFmtId="0" fontId="15" fillId="0" borderId="18" xfId="0" applyFont="1" applyBorder="1"/>
    <xf numFmtId="0" fontId="15" fillId="0" borderId="1" xfId="0" applyFont="1" applyBorder="1"/>
    <xf numFmtId="0" fontId="20" fillId="0" borderId="0" xfId="0" applyFont="1" applyAlignment="1">
      <alignment horizontal="left" wrapText="1"/>
    </xf>
    <xf numFmtId="0" fontId="16" fillId="0" borderId="0" xfId="0" applyFont="1" applyAlignment="1">
      <alignment horizontal="left" wrapText="1"/>
    </xf>
    <xf numFmtId="0" fontId="21" fillId="0" borderId="4" xfId="0" applyFont="1" applyBorder="1" applyAlignment="1">
      <alignment horizontal="left"/>
    </xf>
    <xf numFmtId="0" fontId="21" fillId="0" borderId="0" xfId="0" applyFont="1" applyAlignment="1">
      <alignment horizontal="left"/>
    </xf>
    <xf numFmtId="0" fontId="21" fillId="0" borderId="0" xfId="0" applyFont="1"/>
    <xf numFmtId="0" fontId="21" fillId="0" borderId="4" xfId="0" applyFont="1" applyBorder="1"/>
    <xf numFmtId="49" fontId="21" fillId="0" borderId="8" xfId="0" applyNumberFormat="1" applyFont="1" applyBorder="1"/>
    <xf numFmtId="0" fontId="21" fillId="0" borderId="8" xfId="0" applyFont="1" applyBorder="1" applyAlignment="1">
      <alignment wrapText="1"/>
    </xf>
    <xf numFmtId="0" fontId="21" fillId="0" borderId="9" xfId="0" applyFont="1" applyBorder="1"/>
    <xf numFmtId="0" fontId="21" fillId="0" borderId="8" xfId="0" applyFont="1" applyBorder="1"/>
    <xf numFmtId="49" fontId="21" fillId="0" borderId="8" xfId="0" quotePrefix="1" applyNumberFormat="1" applyFont="1" applyBorder="1"/>
    <xf numFmtId="0" fontId="21" fillId="0" borderId="8" xfId="0" quotePrefix="1" applyFont="1" applyBorder="1"/>
    <xf numFmtId="0" fontId="21" fillId="0" borderId="9" xfId="0" applyFont="1" applyBorder="1" applyAlignment="1">
      <alignment horizontal="center"/>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0" fontId="21" fillId="0" borderId="13" xfId="0" applyFont="1" applyBorder="1" applyAlignment="1">
      <alignment horizontal="center"/>
    </xf>
    <xf numFmtId="0" fontId="21" fillId="0" borderId="0" xfId="0" applyFont="1" applyAlignment="1">
      <alignment horizontal="center"/>
    </xf>
    <xf numFmtId="0" fontId="21" fillId="0" borderId="20" xfId="0" applyFont="1" applyBorder="1" applyAlignment="1">
      <alignment horizontal="right"/>
    </xf>
    <xf numFmtId="0" fontId="9" fillId="0" borderId="4" xfId="0" applyFont="1" applyBorder="1" applyAlignment="1">
      <alignment horizontal="left"/>
    </xf>
    <xf numFmtId="0" fontId="9" fillId="0" borderId="0" xfId="0" applyFont="1" applyAlignment="1">
      <alignment horizontal="left"/>
    </xf>
    <xf numFmtId="0" fontId="22" fillId="0" borderId="0" xfId="0" applyFont="1" applyAlignment="1">
      <alignment horizontal="left"/>
    </xf>
    <xf numFmtId="0" fontId="9" fillId="0" borderId="0" xfId="0" applyFont="1"/>
    <xf numFmtId="0" fontId="9" fillId="0" borderId="3" xfId="0" applyFont="1" applyBorder="1" applyAlignment="1">
      <alignment horizontal="center"/>
    </xf>
    <xf numFmtId="0" fontId="9" fillId="0" borderId="4" xfId="0" applyFont="1" applyBorder="1"/>
    <xf numFmtId="0" fontId="9" fillId="0" borderId="5" xfId="0" applyFont="1" applyBorder="1" applyAlignment="1">
      <alignment horizontal="center"/>
    </xf>
    <xf numFmtId="0" fontId="9" fillId="0" borderId="9" xfId="0" applyFont="1" applyBorder="1"/>
    <xf numFmtId="0" fontId="9" fillId="0" borderId="8" xfId="0" applyFont="1" applyBorder="1"/>
    <xf numFmtId="49" fontId="9" fillId="0" borderId="8" xfId="0" quotePrefix="1" applyNumberFormat="1" applyFont="1" applyBorder="1"/>
    <xf numFmtId="0" fontId="9" fillId="0" borderId="8" xfId="0" quotePrefix="1" applyFont="1" applyBorder="1"/>
    <xf numFmtId="0" fontId="9" fillId="0" borderId="8" xfId="0" applyFont="1" applyBorder="1" applyAlignment="1">
      <alignment horizontal="center"/>
    </xf>
    <xf numFmtId="0" fontId="9" fillId="0" borderId="10" xfId="0" applyFont="1" applyBorder="1" applyAlignment="1">
      <alignment horizontal="center"/>
    </xf>
    <xf numFmtId="0" fontId="9" fillId="0" borderId="5" xfId="0" applyFont="1" applyBorder="1"/>
    <xf numFmtId="0" fontId="9" fillId="0" borderId="24" xfId="0" applyFont="1" applyBorder="1"/>
    <xf numFmtId="0" fontId="9" fillId="0" borderId="9" xfId="0" applyFont="1" applyBorder="1" applyAlignment="1">
      <alignment horizontal="center"/>
    </xf>
    <xf numFmtId="49" fontId="9" fillId="0" borderId="8" xfId="0" applyNumberFormat="1" applyFont="1" applyBorder="1"/>
    <xf numFmtId="0" fontId="9" fillId="0" borderId="12"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9" fillId="0" borderId="0" xfId="0" applyFont="1" applyAlignment="1">
      <alignment horizontal="center"/>
    </xf>
    <xf numFmtId="0" fontId="23" fillId="0" borderId="4" xfId="0" applyFont="1" applyBorder="1"/>
    <xf numFmtId="0" fontId="23" fillId="0" borderId="0" xfId="0" applyFont="1"/>
    <xf numFmtId="0" fontId="23" fillId="0" borderId="17" xfId="0" applyFont="1" applyBorder="1"/>
    <xf numFmtId="0" fontId="23" fillId="0" borderId="20" xfId="0" applyFont="1" applyBorder="1"/>
    <xf numFmtId="0" fontId="23" fillId="0" borderId="28" xfId="0" applyFont="1" applyBorder="1"/>
    <xf numFmtId="0" fontId="23" fillId="0" borderId="2" xfId="0" applyFont="1" applyBorder="1"/>
    <xf numFmtId="0" fontId="23" fillId="0" borderId="3" xfId="0" applyFont="1" applyBorder="1"/>
    <xf numFmtId="0" fontId="24" fillId="0" borderId="4" xfId="0" applyFont="1" applyBorder="1"/>
    <xf numFmtId="3" fontId="23" fillId="0" borderId="0" xfId="0" applyNumberFormat="1" applyFont="1" applyAlignment="1">
      <alignment horizontal="left"/>
    </xf>
    <xf numFmtId="0" fontId="23" fillId="0" borderId="5" xfId="0" applyFont="1" applyBorder="1"/>
    <xf numFmtId="49" fontId="23" fillId="0" borderId="8" xfId="0" applyNumberFormat="1" applyFont="1" applyBorder="1"/>
    <xf numFmtId="0" fontId="23" fillId="4" borderId="8" xfId="0" applyFont="1" applyFill="1" applyBorder="1"/>
    <xf numFmtId="164" fontId="23" fillId="4" borderId="8" xfId="0" applyNumberFormat="1" applyFont="1" applyFill="1" applyBorder="1"/>
    <xf numFmtId="0" fontId="23" fillId="0" borderId="22" xfId="0" applyFont="1" applyBorder="1"/>
    <xf numFmtId="1" fontId="23" fillId="3" borderId="28" xfId="0" applyNumberFormat="1" applyFont="1" applyFill="1" applyBorder="1" applyAlignment="1" applyProtection="1">
      <alignment horizontal="center"/>
      <protection locked="0"/>
    </xf>
    <xf numFmtId="0" fontId="23" fillId="4" borderId="15" xfId="0" applyFont="1" applyFill="1" applyBorder="1"/>
    <xf numFmtId="0" fontId="23" fillId="5" borderId="8" xfId="0" applyFont="1" applyFill="1" applyBorder="1" applyAlignment="1">
      <alignment horizontal="center"/>
    </xf>
    <xf numFmtId="0" fontId="23" fillId="0" borderId="29" xfId="0" applyFont="1" applyBorder="1" applyAlignment="1">
      <alignment wrapText="1"/>
    </xf>
    <xf numFmtId="0" fontId="23" fillId="0" borderId="18" xfId="0" applyFont="1" applyBorder="1"/>
    <xf numFmtId="0" fontId="9" fillId="0" borderId="20" xfId="0" applyFont="1" applyBorder="1" applyAlignment="1">
      <alignment horizontal="right"/>
    </xf>
    <xf numFmtId="0" fontId="0" fillId="5" borderId="8" xfId="0" applyFill="1" applyBorder="1" applyAlignment="1">
      <alignment horizontal="left"/>
    </xf>
    <xf numFmtId="0" fontId="0" fillId="0" borderId="17" xfId="0" applyBorder="1"/>
    <xf numFmtId="0" fontId="0" fillId="0" borderId="18" xfId="0" applyBorder="1"/>
    <xf numFmtId="0" fontId="17" fillId="0" borderId="0" xfId="0" applyFont="1"/>
    <xf numFmtId="0" fontId="6" fillId="0" borderId="1" xfId="0" applyFont="1" applyBorder="1" applyAlignment="1">
      <alignment horizontal="left"/>
    </xf>
    <xf numFmtId="0" fontId="6" fillId="0" borderId="2" xfId="0" applyFont="1" applyBorder="1" applyAlignment="1">
      <alignment horizontal="left"/>
    </xf>
    <xf numFmtId="0" fontId="0" fillId="0" borderId="4" xfId="0" applyBorder="1" applyAlignment="1">
      <alignment horizontal="left"/>
    </xf>
    <xf numFmtId="0" fontId="0" fillId="0" borderId="0" xfId="0" applyAlignment="1">
      <alignment horizontal="left"/>
    </xf>
    <xf numFmtId="0" fontId="6" fillId="0" borderId="6" xfId="0" applyFont="1" applyBorder="1" applyAlignment="1">
      <alignment horizontal="center"/>
    </xf>
    <xf numFmtId="0" fontId="6" fillId="0" borderId="7" xfId="0" applyFont="1" applyBorder="1" applyAlignment="1">
      <alignment horizontal="center"/>
    </xf>
    <xf numFmtId="49" fontId="21" fillId="2" borderId="10" xfId="0" applyNumberFormat="1" applyFont="1" applyFill="1" applyBorder="1" applyAlignment="1">
      <alignment horizontal="left"/>
    </xf>
    <xf numFmtId="49" fontId="21" fillId="2" borderId="14" xfId="0" applyNumberFormat="1" applyFont="1" applyFill="1" applyBorder="1" applyAlignment="1">
      <alignment horizontal="left"/>
    </xf>
    <xf numFmtId="49" fontId="21" fillId="2" borderId="15" xfId="0" applyNumberFormat="1" applyFont="1" applyFill="1" applyBorder="1" applyAlignment="1">
      <alignment horizontal="left"/>
    </xf>
    <xf numFmtId="0" fontId="23" fillId="0" borderId="31" xfId="0" applyFont="1" applyBorder="1" applyAlignment="1">
      <alignment horizontal="left" wrapText="1"/>
    </xf>
    <xf numFmtId="0" fontId="23" fillId="0" borderId="32" xfId="0" applyFont="1" applyBorder="1" applyAlignment="1">
      <alignment horizontal="left" wrapText="1"/>
    </xf>
    <xf numFmtId="0" fontId="23" fillId="5" borderId="27" xfId="0" applyFont="1" applyFill="1" applyBorder="1" applyAlignment="1">
      <alignment horizontal="left"/>
    </xf>
    <xf numFmtId="0" fontId="23" fillId="5" borderId="8" xfId="0" applyFont="1" applyFill="1" applyBorder="1" applyAlignment="1">
      <alignment horizontal="left"/>
    </xf>
    <xf numFmtId="0" fontId="9" fillId="0" borderId="16" xfId="0" applyFont="1" applyBorder="1" applyAlignment="1">
      <alignment horizontal="center"/>
    </xf>
    <xf numFmtId="0" fontId="9" fillId="0" borderId="27" xfId="0" applyFont="1" applyBorder="1" applyAlignment="1">
      <alignment horizontal="center"/>
    </xf>
    <xf numFmtId="49" fontId="9" fillId="0" borderId="10" xfId="0" applyNumberFormat="1" applyFont="1" applyBorder="1" applyAlignment="1">
      <alignment horizontal="left"/>
    </xf>
    <xf numFmtId="49" fontId="9" fillId="0" borderId="14" xfId="0" applyNumberFormat="1" applyFont="1" applyBorder="1" applyAlignment="1">
      <alignment horizontal="left"/>
    </xf>
    <xf numFmtId="49" fontId="9" fillId="0" borderId="15" xfId="0" applyNumberFormat="1" applyFont="1" applyBorder="1" applyAlignment="1">
      <alignment horizontal="left"/>
    </xf>
    <xf numFmtId="49" fontId="23" fillId="0" borderId="29" xfId="0" applyNumberFormat="1" applyFont="1" applyBorder="1" applyAlignment="1">
      <alignment horizontal="left" wrapText="1"/>
    </xf>
    <xf numFmtId="0" fontId="9" fillId="0" borderId="22" xfId="0" applyFont="1" applyBorder="1" applyAlignment="1">
      <alignment horizontal="left" wrapText="1"/>
    </xf>
    <xf numFmtId="0" fontId="9" fillId="0" borderId="24" xfId="0" applyFont="1" applyBorder="1" applyAlignment="1">
      <alignment horizontal="left" wrapText="1"/>
    </xf>
    <xf numFmtId="0" fontId="9" fillId="0" borderId="9" xfId="0" applyFont="1" applyBorder="1" applyAlignment="1">
      <alignment horizontal="center" vertical="center"/>
    </xf>
    <xf numFmtId="0" fontId="9" fillId="0" borderId="10" xfId="0" applyFont="1" applyBorder="1" applyAlignment="1">
      <alignment horizontal="center"/>
    </xf>
    <xf numFmtId="0" fontId="9" fillId="0" borderId="23"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18" fillId="0" borderId="1" xfId="0" applyFont="1" applyBorder="1" applyAlignment="1">
      <alignment horizontal="left"/>
    </xf>
    <xf numFmtId="0" fontId="18" fillId="0" borderId="2" xfId="0" applyFont="1" applyBorder="1" applyAlignment="1">
      <alignment horizontal="left"/>
    </xf>
    <xf numFmtId="0" fontId="15" fillId="0" borderId="4" xfId="0" applyFont="1" applyBorder="1" applyAlignment="1">
      <alignment horizontal="left"/>
    </xf>
    <xf numFmtId="0" fontId="15" fillId="0" borderId="0" xfId="0" applyFont="1" applyAlignment="1">
      <alignment horizontal="left"/>
    </xf>
    <xf numFmtId="0" fontId="22" fillId="0" borderId="6" xfId="0" applyFont="1" applyBorder="1" applyAlignment="1">
      <alignment horizontal="center"/>
    </xf>
    <xf numFmtId="0" fontId="22" fillId="0" borderId="21" xfId="0" applyFont="1" applyBorder="1" applyAlignment="1">
      <alignment horizontal="center"/>
    </xf>
    <xf numFmtId="0" fontId="22" fillId="0" borderId="7" xfId="0" applyFont="1" applyBorder="1" applyAlignment="1">
      <alignment horizontal="center"/>
    </xf>
    <xf numFmtId="0" fontId="9" fillId="0" borderId="1" xfId="0" applyFont="1" applyBorder="1" applyAlignment="1">
      <alignment horizontal="center"/>
    </xf>
    <xf numFmtId="0" fontId="9" fillId="0" borderId="3" xfId="0" applyFont="1" applyBorder="1" applyAlignment="1">
      <alignment horizontal="center"/>
    </xf>
    <xf numFmtId="0" fontId="18" fillId="0" borderId="4" xfId="0" applyFont="1" applyBorder="1" applyAlignment="1">
      <alignment horizontal="left" wrapText="1"/>
    </xf>
    <xf numFmtId="0" fontId="18" fillId="0" borderId="0" xfId="0" applyFont="1" applyAlignment="1">
      <alignment horizontal="left" wrapText="1"/>
    </xf>
    <xf numFmtId="0" fontId="18" fillId="0" borderId="17" xfId="0" applyFont="1" applyBorder="1" applyAlignment="1">
      <alignment horizontal="left" wrapText="1"/>
    </xf>
    <xf numFmtId="0" fontId="18" fillId="0" borderId="18" xfId="0" applyFont="1" applyBorder="1" applyAlignment="1">
      <alignment horizontal="left" wrapText="1"/>
    </xf>
    <xf numFmtId="0" fontId="18" fillId="0" borderId="10" xfId="0" applyFont="1" applyBorder="1" applyAlignment="1">
      <alignment horizontal="center"/>
    </xf>
    <xf numFmtId="0" fontId="18" fillId="0" borderId="15" xfId="0" applyFont="1" applyBorder="1" applyAlignment="1">
      <alignment horizontal="center"/>
    </xf>
  </cellXfs>
  <cellStyles count="1">
    <cellStyle name="Standard" xfId="0" builtinId="0"/>
  </cellStyles>
  <dxfs count="0"/>
  <tableStyles count="0" defaultTableStyle="TableStyleMedium2" defaultPivotStyle="PivotStyleLight16"/>
  <colors>
    <mruColors>
      <color rgb="FF922C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2.jpe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8251032</xdr:colOff>
      <xdr:row>20</xdr:row>
      <xdr:rowOff>7528</xdr:rowOff>
    </xdr:from>
    <xdr:to>
      <xdr:col>2</xdr:col>
      <xdr:colOff>209916</xdr:colOff>
      <xdr:row>24</xdr:row>
      <xdr:rowOff>114300</xdr:rowOff>
    </xdr:to>
    <xdr:pic>
      <xdr:nvPicPr>
        <xdr:cNvPr id="3" name="Grafik 2">
          <a:extLst>
            <a:ext uri="{FF2B5EF4-FFF2-40B4-BE49-F238E27FC236}">
              <a16:creationId xmlns:a16="http://schemas.microsoft.com/office/drawing/2014/main" id="{B74B07B9-2EE6-4A2A-B790-3CA0F424C273}"/>
            </a:ext>
          </a:extLst>
        </xdr:cNvPr>
        <xdr:cNvPicPr>
          <a:picLocks noChangeAspect="1"/>
        </xdr:cNvPicPr>
      </xdr:nvPicPr>
      <xdr:blipFill>
        <a:blip xmlns:r="http://schemas.openxmlformats.org/officeDocument/2006/relationships" r:embed="rId1"/>
        <a:stretch>
          <a:fillRect/>
        </a:stretch>
      </xdr:blipFill>
      <xdr:spPr>
        <a:xfrm>
          <a:off x="9441657" y="5922553"/>
          <a:ext cx="2893584" cy="897346"/>
        </a:xfrm>
        <a:prstGeom prst="rect">
          <a:avLst/>
        </a:prstGeom>
      </xdr:spPr>
    </xdr:pic>
    <xdr:clientData/>
  </xdr:twoCellAnchor>
  <xdr:twoCellAnchor editAs="oneCell">
    <xdr:from>
      <xdr:col>1</xdr:col>
      <xdr:colOff>0</xdr:colOff>
      <xdr:row>0</xdr:row>
      <xdr:rowOff>0</xdr:rowOff>
    </xdr:from>
    <xdr:to>
      <xdr:col>1</xdr:col>
      <xdr:colOff>1243012</xdr:colOff>
      <xdr:row>0</xdr:row>
      <xdr:rowOff>762000</xdr:rowOff>
    </xdr:to>
    <xdr:pic>
      <xdr:nvPicPr>
        <xdr:cNvPr id="4" name="Grafik 3">
          <a:extLst>
            <a:ext uri="{FF2B5EF4-FFF2-40B4-BE49-F238E27FC236}">
              <a16:creationId xmlns:a16="http://schemas.microsoft.com/office/drawing/2014/main" id="{A5843033-ED4F-49A6-9591-933D2D1E6C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7429" y="0"/>
          <a:ext cx="1243012" cy="76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942975</xdr:colOff>
      <xdr:row>9</xdr:row>
      <xdr:rowOff>133350</xdr:rowOff>
    </xdr:from>
    <xdr:to>
      <xdr:col>6</xdr:col>
      <xdr:colOff>828675</xdr:colOff>
      <xdr:row>15</xdr:row>
      <xdr:rowOff>104776</xdr:rowOff>
    </xdr:to>
    <xdr:cxnSp macro="">
      <xdr:nvCxnSpPr>
        <xdr:cNvPr id="2" name="Verbinder: gewinkelt 1">
          <a:extLst>
            <a:ext uri="{FF2B5EF4-FFF2-40B4-BE49-F238E27FC236}">
              <a16:creationId xmlns:a16="http://schemas.microsoft.com/office/drawing/2014/main" id="{94EFF458-87B4-4805-9DDF-24FF0C5BEF17}"/>
            </a:ext>
          </a:extLst>
        </xdr:cNvPr>
        <xdr:cNvCxnSpPr/>
      </xdr:nvCxnSpPr>
      <xdr:spPr>
        <a:xfrm flipV="1">
          <a:off x="8658225" y="2505075"/>
          <a:ext cx="1609725" cy="1304926"/>
        </a:xfrm>
        <a:prstGeom prst="bentConnector3">
          <a:avLst>
            <a:gd name="adj1" fmla="val 53636"/>
          </a:avLst>
        </a:prstGeom>
        <a:ln w="22225">
          <a:solidFill>
            <a:schemeClr val="tx1"/>
          </a:solidFill>
          <a:headEnd type="stealth" w="lg" len="lg"/>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796636</xdr:colOff>
      <xdr:row>35</xdr:row>
      <xdr:rowOff>169732</xdr:rowOff>
    </xdr:from>
    <xdr:to>
      <xdr:col>12</xdr:col>
      <xdr:colOff>1387875</xdr:colOff>
      <xdr:row>45</xdr:row>
      <xdr:rowOff>99189</xdr:rowOff>
    </xdr:to>
    <xdr:pic>
      <xdr:nvPicPr>
        <xdr:cNvPr id="4" name="Grafik 3">
          <a:extLst>
            <a:ext uri="{FF2B5EF4-FFF2-40B4-BE49-F238E27FC236}">
              <a16:creationId xmlns:a16="http://schemas.microsoft.com/office/drawing/2014/main" id="{1E7AEF69-D548-4B52-BD5A-7D91A60E8BCF}"/>
            </a:ext>
          </a:extLst>
        </xdr:cNvPr>
        <xdr:cNvPicPr>
          <a:picLocks noChangeAspect="1"/>
        </xdr:cNvPicPr>
      </xdr:nvPicPr>
      <xdr:blipFill>
        <a:blip xmlns:r="http://schemas.openxmlformats.org/officeDocument/2006/relationships" r:embed="rId1"/>
        <a:stretch>
          <a:fillRect/>
        </a:stretch>
      </xdr:blipFill>
      <xdr:spPr>
        <a:xfrm>
          <a:off x="8511886" y="7789732"/>
          <a:ext cx="9678089" cy="1891607"/>
        </a:xfrm>
        <a:prstGeom prst="rect">
          <a:avLst/>
        </a:prstGeom>
        <a:effectLst>
          <a:outerShdw blurRad="190500" dist="50800" dir="5400000" algn="ctr" rotWithShape="0">
            <a:schemeClr val="tx1">
              <a:alpha val="70000"/>
            </a:schemeClr>
          </a:outerShdw>
        </a:effectLst>
      </xdr:spPr>
    </xdr:pic>
    <xdr:clientData/>
  </xdr:twoCellAnchor>
  <xdr:twoCellAnchor editAs="oneCell">
    <xdr:from>
      <xdr:col>5</xdr:col>
      <xdr:colOff>1177636</xdr:colOff>
      <xdr:row>20</xdr:row>
      <xdr:rowOff>31878</xdr:rowOff>
    </xdr:from>
    <xdr:to>
      <xdr:col>11</xdr:col>
      <xdr:colOff>147532</xdr:colOff>
      <xdr:row>32</xdr:row>
      <xdr:rowOff>131490</xdr:rowOff>
    </xdr:to>
    <xdr:pic>
      <xdr:nvPicPr>
        <xdr:cNvPr id="5" name="Grafik 4">
          <a:extLst>
            <a:ext uri="{FF2B5EF4-FFF2-40B4-BE49-F238E27FC236}">
              <a16:creationId xmlns:a16="http://schemas.microsoft.com/office/drawing/2014/main" id="{7533E161-44AE-4ABB-B330-142507D684F5}"/>
            </a:ext>
          </a:extLst>
        </xdr:cNvPr>
        <xdr:cNvPicPr>
          <a:picLocks noChangeAspect="1"/>
        </xdr:cNvPicPr>
      </xdr:nvPicPr>
      <xdr:blipFill>
        <a:blip xmlns:r="http://schemas.openxmlformats.org/officeDocument/2006/relationships" r:embed="rId2"/>
        <a:stretch>
          <a:fillRect/>
        </a:stretch>
      </xdr:blipFill>
      <xdr:spPr>
        <a:xfrm>
          <a:off x="8892886" y="4670553"/>
          <a:ext cx="6847071" cy="2442762"/>
        </a:xfrm>
        <a:prstGeom prst="rect">
          <a:avLst/>
        </a:prstGeom>
        <a:effectLst>
          <a:outerShdw blurRad="190500" dist="50800" dir="5400000" algn="ctr" rotWithShape="0">
            <a:schemeClr val="tx1">
              <a:alpha val="70000"/>
            </a:schemeClr>
          </a:outerShdw>
        </a:effectLst>
      </xdr:spPr>
    </xdr:pic>
    <xdr:clientData/>
  </xdr:twoCellAnchor>
  <xdr:twoCellAnchor editAs="oneCell">
    <xdr:from>
      <xdr:col>1</xdr:col>
      <xdr:colOff>0</xdr:colOff>
      <xdr:row>0</xdr:row>
      <xdr:rowOff>0</xdr:rowOff>
    </xdr:from>
    <xdr:to>
      <xdr:col>1</xdr:col>
      <xdr:colOff>1243012</xdr:colOff>
      <xdr:row>1</xdr:row>
      <xdr:rowOff>0</xdr:rowOff>
    </xdr:to>
    <xdr:pic>
      <xdr:nvPicPr>
        <xdr:cNvPr id="6" name="Grafik 5">
          <a:extLst>
            <a:ext uri="{FF2B5EF4-FFF2-40B4-BE49-F238E27FC236}">
              <a16:creationId xmlns:a16="http://schemas.microsoft.com/office/drawing/2014/main" id="{59D55663-CCB2-4499-B84C-25B4D8A073F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4955" y="0"/>
          <a:ext cx="1243012"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952500</xdr:colOff>
      <xdr:row>8</xdr:row>
      <xdr:rowOff>133351</xdr:rowOff>
    </xdr:from>
    <xdr:to>
      <xdr:col>6</xdr:col>
      <xdr:colOff>828675</xdr:colOff>
      <xdr:row>18</xdr:row>
      <xdr:rowOff>19050</xdr:rowOff>
    </xdr:to>
    <xdr:cxnSp macro="">
      <xdr:nvCxnSpPr>
        <xdr:cNvPr id="2" name="Verbinder: gewinkelt 1">
          <a:extLst>
            <a:ext uri="{FF2B5EF4-FFF2-40B4-BE49-F238E27FC236}">
              <a16:creationId xmlns:a16="http://schemas.microsoft.com/office/drawing/2014/main" id="{1C0E9477-465A-44EA-B1A3-3F550866927D}"/>
            </a:ext>
          </a:extLst>
        </xdr:cNvPr>
        <xdr:cNvCxnSpPr/>
      </xdr:nvCxnSpPr>
      <xdr:spPr>
        <a:xfrm flipV="1">
          <a:off x="8296275" y="2314576"/>
          <a:ext cx="1781175" cy="1714499"/>
        </a:xfrm>
        <a:prstGeom prst="bentConnector3">
          <a:avLst>
            <a:gd name="adj1" fmla="val 58140"/>
          </a:avLst>
        </a:prstGeom>
        <a:ln w="22225">
          <a:solidFill>
            <a:schemeClr val="tx1"/>
          </a:solidFill>
          <a:headEnd type="stealth" w="lg" len="lg"/>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1476375</xdr:colOff>
      <xdr:row>19</xdr:row>
      <xdr:rowOff>82826</xdr:rowOff>
    </xdr:from>
    <xdr:to>
      <xdr:col>7</xdr:col>
      <xdr:colOff>240196</xdr:colOff>
      <xdr:row>20</xdr:row>
      <xdr:rowOff>104775</xdr:rowOff>
    </xdr:to>
    <xdr:cxnSp macro="">
      <xdr:nvCxnSpPr>
        <xdr:cNvPr id="3" name="Gerade Verbindung mit Pfeil 2">
          <a:extLst>
            <a:ext uri="{FF2B5EF4-FFF2-40B4-BE49-F238E27FC236}">
              <a16:creationId xmlns:a16="http://schemas.microsoft.com/office/drawing/2014/main" id="{60267F62-D97D-453C-B16B-B25B65E607E4}"/>
            </a:ext>
          </a:extLst>
        </xdr:cNvPr>
        <xdr:cNvCxnSpPr/>
      </xdr:nvCxnSpPr>
      <xdr:spPr>
        <a:xfrm flipV="1">
          <a:off x="8820150" y="4273826"/>
          <a:ext cx="1507021" cy="202924"/>
        </a:xfrm>
        <a:prstGeom prst="straightConnector1">
          <a:avLst/>
        </a:prstGeom>
        <a:ln w="22225">
          <a:solidFill>
            <a:schemeClr val="tx1"/>
          </a:solidFill>
          <a:headEnd type="stealth" w="lg" len="lg"/>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16</xdr:col>
      <xdr:colOff>248949</xdr:colOff>
      <xdr:row>10</xdr:row>
      <xdr:rowOff>56030</xdr:rowOff>
    </xdr:from>
    <xdr:to>
      <xdr:col>16</xdr:col>
      <xdr:colOff>2017058</xdr:colOff>
      <xdr:row>21</xdr:row>
      <xdr:rowOff>105028</xdr:rowOff>
    </xdr:to>
    <xdr:pic>
      <xdr:nvPicPr>
        <xdr:cNvPr id="4" name="Grafik 3">
          <a:extLst>
            <a:ext uri="{FF2B5EF4-FFF2-40B4-BE49-F238E27FC236}">
              <a16:creationId xmlns:a16="http://schemas.microsoft.com/office/drawing/2014/main" id="{11AA794A-BCA0-4F6A-A0F7-D5445153280B}"/>
            </a:ext>
          </a:extLst>
        </xdr:cNvPr>
        <xdr:cNvPicPr>
          <a:picLocks noChangeAspect="1"/>
        </xdr:cNvPicPr>
      </xdr:nvPicPr>
      <xdr:blipFill>
        <a:blip xmlns:r="http://schemas.openxmlformats.org/officeDocument/2006/relationships" r:embed="rId1"/>
        <a:stretch>
          <a:fillRect/>
        </a:stretch>
      </xdr:blipFill>
      <xdr:spPr>
        <a:xfrm>
          <a:off x="21899274" y="2608730"/>
          <a:ext cx="1768109" cy="2249273"/>
        </a:xfrm>
        <a:prstGeom prst="rect">
          <a:avLst/>
        </a:prstGeom>
        <a:ln>
          <a:noFill/>
        </a:ln>
        <a:effectLst>
          <a:outerShdw blurRad="190500" algn="tl" rotWithShape="0">
            <a:srgbClr val="000000">
              <a:alpha val="70000"/>
            </a:srgbClr>
          </a:outerShdw>
        </a:effectLst>
      </xdr:spPr>
    </xdr:pic>
    <xdr:clientData/>
  </xdr:twoCellAnchor>
  <xdr:twoCellAnchor editAs="oneCell">
    <xdr:from>
      <xdr:col>13</xdr:col>
      <xdr:colOff>65782</xdr:colOff>
      <xdr:row>11</xdr:row>
      <xdr:rowOff>56029</xdr:rowOff>
    </xdr:from>
    <xdr:to>
      <xdr:col>14</xdr:col>
      <xdr:colOff>674510</xdr:colOff>
      <xdr:row>19</xdr:row>
      <xdr:rowOff>105336</xdr:rowOff>
    </xdr:to>
    <xdr:pic>
      <xdr:nvPicPr>
        <xdr:cNvPr id="5" name="Grafik 4">
          <a:extLst>
            <a:ext uri="{FF2B5EF4-FFF2-40B4-BE49-F238E27FC236}">
              <a16:creationId xmlns:a16="http://schemas.microsoft.com/office/drawing/2014/main" id="{F5971E82-26A3-4C1C-900D-A6AC298C5D9B}"/>
            </a:ext>
          </a:extLst>
        </xdr:cNvPr>
        <xdr:cNvPicPr>
          <a:picLocks noChangeAspect="1"/>
        </xdr:cNvPicPr>
      </xdr:nvPicPr>
      <xdr:blipFill>
        <a:blip xmlns:r="http://schemas.openxmlformats.org/officeDocument/2006/relationships" r:embed="rId2"/>
        <a:stretch>
          <a:fillRect/>
        </a:stretch>
      </xdr:blipFill>
      <xdr:spPr>
        <a:xfrm>
          <a:off x="18830032" y="2789704"/>
          <a:ext cx="1342153" cy="1649507"/>
        </a:xfrm>
        <a:prstGeom prst="rect">
          <a:avLst/>
        </a:prstGeom>
        <a:ln>
          <a:noFill/>
        </a:ln>
        <a:effectLst>
          <a:outerShdw blurRad="190500" algn="tl" rotWithShape="0">
            <a:srgbClr val="000000">
              <a:alpha val="70000"/>
            </a:srgbClr>
          </a:outerShdw>
        </a:effectLst>
      </xdr:spPr>
    </xdr:pic>
    <xdr:clientData/>
  </xdr:twoCellAnchor>
  <xdr:twoCellAnchor editAs="oneCell">
    <xdr:from>
      <xdr:col>15</xdr:col>
      <xdr:colOff>68533</xdr:colOff>
      <xdr:row>13</xdr:row>
      <xdr:rowOff>44824</xdr:rowOff>
    </xdr:from>
    <xdr:to>
      <xdr:col>15</xdr:col>
      <xdr:colOff>1344705</xdr:colOff>
      <xdr:row>21</xdr:row>
      <xdr:rowOff>125726</xdr:rowOff>
    </xdr:to>
    <xdr:pic>
      <xdr:nvPicPr>
        <xdr:cNvPr id="6" name="Grafik 5">
          <a:extLst>
            <a:ext uri="{FF2B5EF4-FFF2-40B4-BE49-F238E27FC236}">
              <a16:creationId xmlns:a16="http://schemas.microsoft.com/office/drawing/2014/main" id="{68D028D7-B118-4DC9-AAA6-D11284F84778}"/>
            </a:ext>
          </a:extLst>
        </xdr:cNvPr>
        <xdr:cNvPicPr>
          <a:picLocks noChangeAspect="1"/>
        </xdr:cNvPicPr>
      </xdr:nvPicPr>
      <xdr:blipFill>
        <a:blip xmlns:r="http://schemas.openxmlformats.org/officeDocument/2006/relationships" r:embed="rId3"/>
        <a:stretch>
          <a:fillRect/>
        </a:stretch>
      </xdr:blipFill>
      <xdr:spPr>
        <a:xfrm>
          <a:off x="20299633" y="3140449"/>
          <a:ext cx="1276172" cy="1681102"/>
        </a:xfrm>
        <a:prstGeom prst="rect">
          <a:avLst/>
        </a:prstGeom>
        <a:ln>
          <a:noFill/>
        </a:ln>
        <a:effectLst>
          <a:outerShdw blurRad="190500" algn="tl" rotWithShape="0">
            <a:srgbClr val="000000">
              <a:alpha val="70000"/>
            </a:srgbClr>
          </a:outerShdw>
        </a:effectLst>
      </xdr:spPr>
    </xdr:pic>
    <xdr:clientData/>
  </xdr:twoCellAnchor>
  <xdr:twoCellAnchor>
    <xdr:from>
      <xdr:col>5</xdr:col>
      <xdr:colOff>1143000</xdr:colOff>
      <xdr:row>31</xdr:row>
      <xdr:rowOff>171865</xdr:rowOff>
    </xdr:from>
    <xdr:to>
      <xdr:col>6</xdr:col>
      <xdr:colOff>436079</xdr:colOff>
      <xdr:row>34</xdr:row>
      <xdr:rowOff>19050</xdr:rowOff>
    </xdr:to>
    <xdr:cxnSp macro="">
      <xdr:nvCxnSpPr>
        <xdr:cNvPr id="8" name="Gerade Verbindung mit Pfeil 7">
          <a:extLst>
            <a:ext uri="{FF2B5EF4-FFF2-40B4-BE49-F238E27FC236}">
              <a16:creationId xmlns:a16="http://schemas.microsoft.com/office/drawing/2014/main" id="{A667F13A-C0EF-42FD-B76A-C5C98E17C064}"/>
            </a:ext>
          </a:extLst>
        </xdr:cNvPr>
        <xdr:cNvCxnSpPr/>
      </xdr:nvCxnSpPr>
      <xdr:spPr>
        <a:xfrm flipV="1">
          <a:off x="8486775" y="6601240"/>
          <a:ext cx="1198079" cy="409160"/>
        </a:xfrm>
        <a:prstGeom prst="straightConnector1">
          <a:avLst/>
        </a:prstGeom>
        <a:ln w="22225">
          <a:solidFill>
            <a:schemeClr val="tx1"/>
          </a:solidFill>
          <a:headEnd type="stealth" w="lg" len="lg"/>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342900</xdr:colOff>
      <xdr:row>42</xdr:row>
      <xdr:rowOff>8131</xdr:rowOff>
    </xdr:from>
    <xdr:to>
      <xdr:col>13</xdr:col>
      <xdr:colOff>392671</xdr:colOff>
      <xdr:row>51</xdr:row>
      <xdr:rowOff>57497</xdr:rowOff>
    </xdr:to>
    <xdr:pic>
      <xdr:nvPicPr>
        <xdr:cNvPr id="9" name="Grafik 8">
          <a:extLst>
            <a:ext uri="{FF2B5EF4-FFF2-40B4-BE49-F238E27FC236}">
              <a16:creationId xmlns:a16="http://schemas.microsoft.com/office/drawing/2014/main" id="{E137DADA-31BC-4F44-A268-DB3282B5C66A}"/>
            </a:ext>
          </a:extLst>
        </xdr:cNvPr>
        <xdr:cNvPicPr>
          <a:picLocks noChangeAspect="1"/>
        </xdr:cNvPicPr>
      </xdr:nvPicPr>
      <xdr:blipFill>
        <a:blip xmlns:r="http://schemas.openxmlformats.org/officeDocument/2006/relationships" r:embed="rId4"/>
        <a:stretch>
          <a:fillRect/>
        </a:stretch>
      </xdr:blipFill>
      <xdr:spPr>
        <a:xfrm>
          <a:off x="7686675" y="8494906"/>
          <a:ext cx="11394046" cy="1849591"/>
        </a:xfrm>
        <a:prstGeom prst="rect">
          <a:avLst/>
        </a:prstGeom>
        <a:effectLst>
          <a:outerShdw blurRad="190500" dist="50800" dir="5400000" algn="ctr" rotWithShape="0">
            <a:schemeClr val="tx1">
              <a:alpha val="70000"/>
            </a:schemeClr>
          </a:outerShdw>
        </a:effectLst>
      </xdr:spPr>
    </xdr:pic>
    <xdr:clientData/>
  </xdr:twoCellAnchor>
  <xdr:twoCellAnchor editAs="oneCell">
    <xdr:from>
      <xdr:col>6</xdr:col>
      <xdr:colOff>504825</xdr:colOff>
      <xdr:row>23</xdr:row>
      <xdr:rowOff>164038</xdr:rowOff>
    </xdr:from>
    <xdr:to>
      <xdr:col>12</xdr:col>
      <xdr:colOff>1276350</xdr:colOff>
      <xdr:row>37</xdr:row>
      <xdr:rowOff>58557</xdr:rowOff>
    </xdr:to>
    <xdr:pic>
      <xdr:nvPicPr>
        <xdr:cNvPr id="10" name="Grafik 9">
          <a:extLst>
            <a:ext uri="{FF2B5EF4-FFF2-40B4-BE49-F238E27FC236}">
              <a16:creationId xmlns:a16="http://schemas.microsoft.com/office/drawing/2014/main" id="{0AE5003F-B9ED-44F5-8CD6-4951C3F036AD}"/>
            </a:ext>
          </a:extLst>
        </xdr:cNvPr>
        <xdr:cNvPicPr>
          <a:picLocks noChangeAspect="1"/>
        </xdr:cNvPicPr>
      </xdr:nvPicPr>
      <xdr:blipFill>
        <a:blip xmlns:r="http://schemas.openxmlformats.org/officeDocument/2006/relationships" r:embed="rId5"/>
        <a:stretch>
          <a:fillRect/>
        </a:stretch>
      </xdr:blipFill>
      <xdr:spPr>
        <a:xfrm>
          <a:off x="9753600" y="5097988"/>
          <a:ext cx="8715375" cy="2666294"/>
        </a:xfrm>
        <a:prstGeom prst="rect">
          <a:avLst/>
        </a:prstGeom>
        <a:effectLst>
          <a:outerShdw blurRad="190500" dist="50800" dir="5400000" algn="ctr" rotWithShape="0">
            <a:schemeClr val="tx1">
              <a:alpha val="70000"/>
            </a:schemeClr>
          </a:outerShdw>
        </a:effectLst>
      </xdr:spPr>
    </xdr:pic>
    <xdr:clientData/>
  </xdr:twoCellAnchor>
  <xdr:twoCellAnchor editAs="oneCell">
    <xdr:from>
      <xdr:col>7</xdr:col>
      <xdr:colOff>354973</xdr:colOff>
      <xdr:row>14</xdr:row>
      <xdr:rowOff>38100</xdr:rowOff>
    </xdr:from>
    <xdr:to>
      <xdr:col>8</xdr:col>
      <xdr:colOff>810324</xdr:colOff>
      <xdr:row>21</xdr:row>
      <xdr:rowOff>180975</xdr:rowOff>
    </xdr:to>
    <xdr:pic>
      <xdr:nvPicPr>
        <xdr:cNvPr id="11" name="Grafik 10">
          <a:extLst>
            <a:ext uri="{FF2B5EF4-FFF2-40B4-BE49-F238E27FC236}">
              <a16:creationId xmlns:a16="http://schemas.microsoft.com/office/drawing/2014/main" id="{CDDA427F-FFFB-4C47-BEA4-ED0707BC5026}"/>
            </a:ext>
          </a:extLst>
        </xdr:cNvPr>
        <xdr:cNvPicPr>
          <a:picLocks noChangeAspect="1"/>
        </xdr:cNvPicPr>
      </xdr:nvPicPr>
      <xdr:blipFill>
        <a:blip xmlns:r="http://schemas.openxmlformats.org/officeDocument/2006/relationships" r:embed="rId6"/>
        <a:stretch>
          <a:fillRect/>
        </a:stretch>
      </xdr:blipFill>
      <xdr:spPr>
        <a:xfrm>
          <a:off x="10441948" y="3324225"/>
          <a:ext cx="1826951" cy="1543050"/>
        </a:xfrm>
        <a:prstGeom prst="rect">
          <a:avLst/>
        </a:prstGeom>
        <a:effectLst>
          <a:outerShdw blurRad="190500" dist="50800" dir="5400000" algn="ctr" rotWithShape="0">
            <a:schemeClr val="tx1">
              <a:alpha val="70000"/>
            </a:schemeClr>
          </a:outerShdw>
        </a:effectLst>
      </xdr:spPr>
    </xdr:pic>
    <xdr:clientData/>
  </xdr:twoCellAnchor>
  <xdr:twoCellAnchor editAs="oneCell">
    <xdr:from>
      <xdr:col>1</xdr:col>
      <xdr:colOff>0</xdr:colOff>
      <xdr:row>0</xdr:row>
      <xdr:rowOff>0</xdr:rowOff>
    </xdr:from>
    <xdr:to>
      <xdr:col>1</xdr:col>
      <xdr:colOff>1243012</xdr:colOff>
      <xdr:row>1</xdr:row>
      <xdr:rowOff>0</xdr:rowOff>
    </xdr:to>
    <xdr:pic>
      <xdr:nvPicPr>
        <xdr:cNvPr id="12" name="Grafik 11">
          <a:extLst>
            <a:ext uri="{FF2B5EF4-FFF2-40B4-BE49-F238E27FC236}">
              <a16:creationId xmlns:a16="http://schemas.microsoft.com/office/drawing/2014/main" id="{4CE67ED3-52F2-4FEE-925D-73CFE34DD9A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94955" y="0"/>
          <a:ext cx="1243012" cy="7620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53BF7-1FB4-4A62-AABB-31C5D9140ADB}">
  <dimension ref="A1:M41"/>
  <sheetViews>
    <sheetView tabSelected="1" zoomScale="70" zoomScaleNormal="70" workbookViewId="0">
      <selection activeCell="B12" sqref="B12"/>
    </sheetView>
  </sheetViews>
  <sheetFormatPr baseColWidth="10" defaultRowHeight="15" x14ac:dyDescent="0.25"/>
  <cols>
    <col min="1" max="1" width="17.85546875" customWidth="1"/>
    <col min="2" max="2" width="164" customWidth="1"/>
  </cols>
  <sheetData>
    <row r="1" spans="2:13" ht="60.75" customHeight="1" x14ac:dyDescent="0.25">
      <c r="B1" s="1"/>
    </row>
    <row r="2" spans="2:13" x14ac:dyDescent="0.25">
      <c r="B2" s="1"/>
    </row>
    <row r="3" spans="2:13" ht="23.25" x14ac:dyDescent="0.35">
      <c r="B3" s="44" t="s">
        <v>0</v>
      </c>
      <c r="C3" s="2"/>
      <c r="D3" s="2"/>
      <c r="E3" s="2"/>
      <c r="F3" s="2"/>
      <c r="G3" s="2"/>
      <c r="H3" s="2"/>
      <c r="I3" s="2"/>
      <c r="J3" s="2"/>
      <c r="K3" s="2"/>
      <c r="L3" s="2"/>
      <c r="M3" s="2"/>
    </row>
    <row r="4" spans="2:13" s="4" customFormat="1" x14ac:dyDescent="0.2">
      <c r="B4" s="3"/>
      <c r="C4" s="3"/>
      <c r="D4" s="3"/>
      <c r="E4" s="3"/>
      <c r="F4" s="3"/>
      <c r="G4" s="3"/>
      <c r="H4" s="3"/>
      <c r="I4" s="3"/>
      <c r="J4" s="3"/>
      <c r="K4" s="3"/>
      <c r="L4" s="3"/>
      <c r="M4" s="3"/>
    </row>
    <row r="5" spans="2:13" s="4" customFormat="1" ht="30" x14ac:dyDescent="0.2">
      <c r="B5" s="5" t="s">
        <v>1</v>
      </c>
      <c r="C5" s="6"/>
      <c r="D5" s="6"/>
      <c r="E5" s="6"/>
      <c r="F5" s="6"/>
      <c r="G5" s="6"/>
      <c r="H5" s="3"/>
      <c r="I5" s="3"/>
      <c r="J5" s="3"/>
      <c r="K5" s="3"/>
      <c r="L5" s="3"/>
      <c r="M5" s="3"/>
    </row>
    <row r="6" spans="2:13" s="4" customFormat="1" x14ac:dyDescent="0.2">
      <c r="B6" s="5"/>
      <c r="C6" s="6"/>
      <c r="D6" s="6"/>
      <c r="E6" s="6"/>
      <c r="F6" s="6"/>
      <c r="G6" s="6"/>
      <c r="H6" s="3"/>
      <c r="I6" s="3"/>
      <c r="J6" s="3"/>
      <c r="K6" s="3"/>
      <c r="L6" s="3"/>
      <c r="M6" s="3"/>
    </row>
    <row r="7" spans="2:13" s="4" customFormat="1" ht="30" x14ac:dyDescent="0.2">
      <c r="B7" s="5" t="s">
        <v>2</v>
      </c>
      <c r="C7" s="7"/>
      <c r="D7" s="7"/>
      <c r="E7" s="7"/>
      <c r="F7" s="7"/>
      <c r="G7" s="7"/>
      <c r="H7" s="3"/>
      <c r="I7" s="3"/>
      <c r="J7" s="3"/>
      <c r="K7" s="3"/>
      <c r="L7" s="3"/>
      <c r="M7" s="3"/>
    </row>
    <row r="8" spans="2:13" s="4" customFormat="1" x14ac:dyDescent="0.2">
      <c r="B8" s="5"/>
      <c r="C8" s="6"/>
      <c r="D8" s="6"/>
      <c r="E8" s="6"/>
      <c r="F8" s="6"/>
      <c r="G8" s="6"/>
      <c r="H8" s="3"/>
      <c r="I8" s="3"/>
      <c r="J8" s="3"/>
      <c r="K8" s="3"/>
      <c r="L8" s="3"/>
      <c r="M8" s="3"/>
    </row>
    <row r="9" spans="2:13" s="4" customFormat="1" ht="15.75" x14ac:dyDescent="0.25">
      <c r="B9" s="7" t="s">
        <v>3</v>
      </c>
      <c r="C9" s="7"/>
      <c r="D9" s="7"/>
      <c r="E9" s="7"/>
      <c r="F9" s="7"/>
      <c r="G9" s="7"/>
      <c r="H9" s="3"/>
      <c r="I9" s="3"/>
      <c r="J9" s="3"/>
      <c r="K9" s="3"/>
      <c r="L9" s="3"/>
      <c r="M9" s="3"/>
    </row>
    <row r="10" spans="2:13" s="4" customFormat="1" ht="15.75" x14ac:dyDescent="0.25">
      <c r="B10" s="7" t="s">
        <v>4</v>
      </c>
      <c r="C10" s="7"/>
      <c r="D10" s="7"/>
      <c r="E10" s="7"/>
      <c r="F10" s="7"/>
      <c r="G10" s="7"/>
      <c r="H10" s="3"/>
      <c r="I10" s="3"/>
      <c r="J10" s="3"/>
      <c r="K10" s="3"/>
      <c r="L10" s="3"/>
      <c r="M10" s="3"/>
    </row>
    <row r="11" spans="2:13" s="4" customFormat="1" x14ac:dyDescent="0.2">
      <c r="C11" s="7"/>
      <c r="D11" s="7"/>
      <c r="E11" s="7"/>
      <c r="F11" s="7"/>
      <c r="G11" s="7"/>
      <c r="H11" s="3"/>
      <c r="I11" s="3"/>
      <c r="J11" s="3"/>
      <c r="K11" s="3"/>
      <c r="L11" s="3"/>
      <c r="M11" s="3"/>
    </row>
    <row r="12" spans="2:13" ht="23.25" x14ac:dyDescent="0.35">
      <c r="B12" s="45" t="s">
        <v>5</v>
      </c>
    </row>
    <row r="13" spans="2:13" ht="46.5" x14ac:dyDescent="0.25">
      <c r="B13" s="8" t="s">
        <v>6</v>
      </c>
    </row>
    <row r="16" spans="2:13" ht="23.25" x14ac:dyDescent="0.35">
      <c r="B16" s="53" t="s">
        <v>7</v>
      </c>
      <c r="C16" s="9"/>
      <c r="D16" s="9"/>
      <c r="E16" s="9"/>
      <c r="F16" s="9"/>
      <c r="G16" s="9"/>
    </row>
    <row r="17" spans="2:13" ht="15.75" x14ac:dyDescent="0.25">
      <c r="C17" s="9"/>
      <c r="D17" s="9"/>
      <c r="E17" s="9"/>
      <c r="F17" s="9"/>
      <c r="G17" s="9"/>
    </row>
    <row r="18" spans="2:13" ht="46.5" x14ac:dyDescent="0.25">
      <c r="B18" s="8" t="s">
        <v>8</v>
      </c>
      <c r="C18" s="9"/>
      <c r="D18" s="9"/>
      <c r="E18" s="9"/>
      <c r="F18" s="9"/>
      <c r="G18" s="9"/>
    </row>
    <row r="19" spans="2:13" ht="15.75" x14ac:dyDescent="0.25">
      <c r="B19" s="7"/>
    </row>
    <row r="20" spans="2:13" ht="15.75" x14ac:dyDescent="0.25">
      <c r="B20" s="5" t="s">
        <v>9</v>
      </c>
      <c r="C20" s="9"/>
      <c r="D20" s="9"/>
      <c r="E20" s="9"/>
      <c r="F20" s="9"/>
      <c r="G20" s="9"/>
      <c r="H20" s="9"/>
      <c r="I20" s="9"/>
      <c r="J20" s="9"/>
      <c r="K20" s="9"/>
      <c r="L20" s="9"/>
      <c r="M20" s="9"/>
    </row>
    <row r="21" spans="2:13" ht="60.75" x14ac:dyDescent="0.25">
      <c r="B21" s="8" t="s">
        <v>10</v>
      </c>
      <c r="C21" s="9"/>
      <c r="D21" s="9"/>
      <c r="E21" s="9"/>
      <c r="F21" s="9"/>
      <c r="G21" s="9"/>
      <c r="H21" s="9"/>
      <c r="I21" s="9"/>
      <c r="J21" s="9"/>
      <c r="K21" s="9"/>
      <c r="L21" s="9"/>
      <c r="M21" s="9"/>
    </row>
    <row r="22" spans="2:13" ht="15.75" x14ac:dyDescent="0.25">
      <c r="B22" s="5" t="s">
        <v>11</v>
      </c>
      <c r="C22" s="9"/>
      <c r="D22" s="9"/>
      <c r="E22" s="9"/>
      <c r="F22" s="9"/>
      <c r="G22" s="9"/>
      <c r="H22" s="9"/>
      <c r="I22" s="9"/>
      <c r="J22" s="9"/>
      <c r="K22" s="9"/>
      <c r="L22" s="9"/>
      <c r="M22" s="9"/>
    </row>
    <row r="23" spans="2:13" ht="15.75" x14ac:dyDescent="0.25">
      <c r="B23" s="7"/>
    </row>
    <row r="24" spans="2:13" ht="15.75" x14ac:dyDescent="0.25">
      <c r="B24" s="5" t="s">
        <v>12</v>
      </c>
    </row>
    <row r="25" spans="2:13" ht="15.75" x14ac:dyDescent="0.25">
      <c r="B25" s="7"/>
    </row>
    <row r="26" spans="2:13" ht="15.75" x14ac:dyDescent="0.25">
      <c r="B26" s="5" t="s">
        <v>13</v>
      </c>
    </row>
    <row r="36" spans="1:13" s="4" customFormat="1" x14ac:dyDescent="0.2">
      <c r="C36" s="3"/>
      <c r="D36" s="3"/>
      <c r="E36" s="3"/>
      <c r="F36" s="3"/>
      <c r="G36" s="3"/>
      <c r="H36" s="3"/>
      <c r="I36" s="3"/>
      <c r="J36" s="3"/>
      <c r="K36" s="3"/>
      <c r="L36" s="3"/>
      <c r="M36" s="3"/>
    </row>
    <row r="37" spans="1:13" s="4" customFormat="1" x14ac:dyDescent="0.2">
      <c r="C37" s="3"/>
      <c r="D37" s="3"/>
      <c r="E37" s="3"/>
      <c r="F37" s="3"/>
      <c r="G37" s="3"/>
      <c r="H37" s="3"/>
      <c r="I37" s="3"/>
      <c r="J37" s="3"/>
      <c r="K37" s="3"/>
      <c r="L37" s="3"/>
      <c r="M37" s="3"/>
    </row>
    <row r="38" spans="1:13" s="4" customFormat="1" x14ac:dyDescent="0.2">
      <c r="C38" s="3"/>
      <c r="D38" s="3"/>
      <c r="E38" s="3"/>
      <c r="F38" s="3"/>
      <c r="G38" s="3"/>
      <c r="H38" s="3"/>
      <c r="I38" s="3"/>
      <c r="J38" s="3"/>
      <c r="K38" s="3"/>
      <c r="L38" s="3"/>
      <c r="M38" s="3"/>
    </row>
    <row r="39" spans="1:13" s="4" customFormat="1" x14ac:dyDescent="0.2">
      <c r="C39" s="3"/>
      <c r="D39" s="3"/>
      <c r="E39" s="3"/>
      <c r="F39" s="3"/>
      <c r="G39" s="3"/>
      <c r="H39" s="3"/>
      <c r="I39" s="3"/>
      <c r="J39" s="3"/>
      <c r="K39" s="3"/>
      <c r="L39" s="3"/>
      <c r="M39" s="3"/>
    </row>
    <row r="40" spans="1:13" ht="15.75" x14ac:dyDescent="0.25">
      <c r="A40" s="4"/>
    </row>
    <row r="41" spans="1:13" ht="15.75" x14ac:dyDescent="0.25">
      <c r="A41" s="4"/>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0A752-6A7A-499C-8FDD-55BDD8D5D25F}">
  <dimension ref="B1:M53"/>
  <sheetViews>
    <sheetView zoomScale="70" zoomScaleNormal="70" workbookViewId="0">
      <selection activeCell="B5" sqref="B5:G5"/>
    </sheetView>
  </sheetViews>
  <sheetFormatPr baseColWidth="10" defaultRowHeight="15" x14ac:dyDescent="0.25"/>
  <cols>
    <col min="1" max="1" width="17.85546875" customWidth="1"/>
    <col min="2" max="2" width="22.140625" customWidth="1"/>
    <col min="3" max="3" width="35.42578125" bestFit="1" customWidth="1"/>
    <col min="4" max="4" width="8.140625" bestFit="1" customWidth="1"/>
    <col min="5" max="5" width="32.140625" customWidth="1"/>
    <col min="6" max="6" width="25.85546875" bestFit="1" customWidth="1"/>
    <col min="8" max="8" width="19.42578125" bestFit="1" customWidth="1"/>
    <col min="9" max="9" width="20.85546875" customWidth="1"/>
    <col min="10" max="10" width="20" bestFit="1" customWidth="1"/>
    <col min="11" max="11" width="20.5703125" customWidth="1"/>
    <col min="12" max="12" width="18.140625" customWidth="1"/>
    <col min="13" max="13" width="34" customWidth="1"/>
  </cols>
  <sheetData>
    <row r="1" spans="2:13" ht="60" customHeight="1" x14ac:dyDescent="0.25"/>
    <row r="3" spans="2:13" ht="23.25" x14ac:dyDescent="0.35">
      <c r="B3" s="44" t="s">
        <v>0</v>
      </c>
      <c r="C3" s="45"/>
      <c r="D3" s="10"/>
      <c r="E3" s="10"/>
      <c r="F3" s="10"/>
      <c r="G3" s="10"/>
    </row>
    <row r="5" spans="2:13" ht="15.75" x14ac:dyDescent="0.25">
      <c r="B5" s="115" t="s">
        <v>14</v>
      </c>
      <c r="C5" s="115"/>
      <c r="D5" s="115"/>
      <c r="E5" s="115"/>
      <c r="F5" s="115"/>
      <c r="G5" s="115"/>
    </row>
    <row r="6" spans="2:13" ht="15.75" thickBot="1" x14ac:dyDescent="0.3"/>
    <row r="7" spans="2:13" x14ac:dyDescent="0.25">
      <c r="B7" s="116"/>
      <c r="C7" s="117"/>
      <c r="D7" s="117"/>
      <c r="E7" s="117"/>
      <c r="F7" s="117"/>
      <c r="G7" s="11"/>
      <c r="H7" s="11"/>
      <c r="I7" s="11"/>
      <c r="J7" s="11"/>
      <c r="K7" s="11"/>
      <c r="L7" s="11"/>
      <c r="M7" s="12"/>
    </row>
    <row r="8" spans="2:13" x14ac:dyDescent="0.25">
      <c r="B8" s="118"/>
      <c r="C8" s="119"/>
      <c r="D8" s="119"/>
      <c r="E8" s="119"/>
      <c r="F8" s="119"/>
      <c r="M8" s="13"/>
    </row>
    <row r="9" spans="2:13" ht="15.75" thickBot="1" x14ac:dyDescent="0.3">
      <c r="B9" s="54"/>
      <c r="C9" s="55"/>
      <c r="D9" s="55"/>
      <c r="E9" s="55"/>
      <c r="F9" s="55"/>
      <c r="G9" s="56"/>
      <c r="H9" s="14"/>
      <c r="I9" s="56"/>
      <c r="J9" s="56"/>
      <c r="K9" s="56"/>
      <c r="M9" s="13"/>
    </row>
    <row r="10" spans="2:13" x14ac:dyDescent="0.25">
      <c r="B10" s="54"/>
      <c r="C10" s="55"/>
      <c r="D10" s="55"/>
      <c r="E10" s="15" t="s">
        <v>15</v>
      </c>
      <c r="F10" s="15" t="s">
        <v>16</v>
      </c>
      <c r="G10" s="56"/>
      <c r="H10" s="120" t="s">
        <v>17</v>
      </c>
      <c r="I10" s="121"/>
      <c r="J10" s="120" t="s">
        <v>18</v>
      </c>
      <c r="K10" s="121"/>
      <c r="M10" s="13"/>
    </row>
    <row r="11" spans="2:13" ht="32.25" customHeight="1" x14ac:dyDescent="0.25">
      <c r="B11" s="57"/>
      <c r="C11" s="56"/>
      <c r="D11" s="56"/>
      <c r="E11" s="56"/>
      <c r="F11" s="56"/>
      <c r="G11" s="56"/>
      <c r="H11" s="58" t="s">
        <v>19</v>
      </c>
      <c r="I11" s="59" t="s">
        <v>20</v>
      </c>
      <c r="J11" s="58" t="s">
        <v>19</v>
      </c>
      <c r="K11" s="59" t="s">
        <v>20</v>
      </c>
      <c r="M11" s="13"/>
    </row>
    <row r="12" spans="2:13" x14ac:dyDescent="0.25">
      <c r="B12" s="60" t="s">
        <v>21</v>
      </c>
      <c r="C12" s="61" t="s">
        <v>22</v>
      </c>
      <c r="D12" s="61"/>
      <c r="E12" s="62" t="s">
        <v>23</v>
      </c>
      <c r="F12" s="63" t="s">
        <v>24</v>
      </c>
      <c r="G12" s="56"/>
      <c r="H12" s="64" t="s">
        <v>25</v>
      </c>
      <c r="I12" s="65">
        <v>4</v>
      </c>
      <c r="J12" s="64" t="s">
        <v>26</v>
      </c>
      <c r="K12" s="66">
        <v>8</v>
      </c>
      <c r="M12" s="13"/>
    </row>
    <row r="13" spans="2:13" x14ac:dyDescent="0.25">
      <c r="B13" s="60" t="s">
        <v>27</v>
      </c>
      <c r="C13" s="61" t="s">
        <v>28</v>
      </c>
      <c r="D13" s="61"/>
      <c r="E13" s="58"/>
      <c r="F13" s="61"/>
      <c r="G13" s="56"/>
      <c r="H13" s="64" t="s">
        <v>29</v>
      </c>
      <c r="I13" s="65">
        <v>6</v>
      </c>
      <c r="J13" s="64" t="s">
        <v>30</v>
      </c>
      <c r="K13" s="66">
        <v>12</v>
      </c>
      <c r="M13" s="13"/>
    </row>
    <row r="14" spans="2:13" ht="15.75" thickBot="1" x14ac:dyDescent="0.3">
      <c r="B14" s="60" t="s">
        <v>31</v>
      </c>
      <c r="C14" s="61" t="s">
        <v>32</v>
      </c>
      <c r="D14" s="61"/>
      <c r="E14" s="62" t="s">
        <v>33</v>
      </c>
      <c r="F14" s="63" t="s">
        <v>34</v>
      </c>
      <c r="G14" s="56"/>
      <c r="H14" s="64" t="s">
        <v>35</v>
      </c>
      <c r="I14" s="65">
        <v>8</v>
      </c>
      <c r="J14" s="67" t="s">
        <v>36</v>
      </c>
      <c r="K14" s="68">
        <v>16</v>
      </c>
      <c r="M14" s="13"/>
    </row>
    <row r="15" spans="2:13" x14ac:dyDescent="0.25">
      <c r="B15" s="60" t="s">
        <v>37</v>
      </c>
      <c r="C15" s="61" t="s">
        <v>38</v>
      </c>
      <c r="D15" s="61"/>
      <c r="E15" s="62" t="s">
        <v>39</v>
      </c>
      <c r="F15" s="63" t="s">
        <v>40</v>
      </c>
      <c r="G15" s="56"/>
      <c r="H15" s="64" t="s">
        <v>41</v>
      </c>
      <c r="I15" s="66">
        <v>10</v>
      </c>
      <c r="J15" s="69"/>
      <c r="K15" s="69"/>
      <c r="M15" s="13"/>
    </row>
    <row r="16" spans="2:13" x14ac:dyDescent="0.25">
      <c r="B16" s="60" t="s">
        <v>42</v>
      </c>
      <c r="C16" s="61" t="s">
        <v>20</v>
      </c>
      <c r="D16" s="61"/>
      <c r="E16" s="58" t="s">
        <v>43</v>
      </c>
      <c r="F16" s="61"/>
      <c r="G16" s="56"/>
      <c r="H16" s="64" t="s">
        <v>30</v>
      </c>
      <c r="I16" s="66">
        <v>12</v>
      </c>
      <c r="J16" s="69"/>
      <c r="K16" s="69"/>
      <c r="M16" s="13"/>
    </row>
    <row r="17" spans="2:13" ht="15.75" thickBot="1" x14ac:dyDescent="0.3">
      <c r="B17" s="60" t="s">
        <v>44</v>
      </c>
      <c r="C17" s="58" t="s">
        <v>45</v>
      </c>
      <c r="D17" s="61"/>
      <c r="E17" s="61"/>
      <c r="F17" s="61"/>
      <c r="G17" s="56"/>
      <c r="H17" s="18" t="s">
        <v>46</v>
      </c>
      <c r="I17" s="19">
        <v>14</v>
      </c>
      <c r="J17" s="20" t="s">
        <v>47</v>
      </c>
      <c r="K17" s="56"/>
      <c r="M17" s="13"/>
    </row>
    <row r="18" spans="2:13" x14ac:dyDescent="0.25">
      <c r="B18" s="60" t="s">
        <v>48</v>
      </c>
      <c r="C18" s="122" t="s">
        <v>49</v>
      </c>
      <c r="D18" s="123"/>
      <c r="E18" s="123"/>
      <c r="F18" s="124"/>
      <c r="G18" s="56"/>
      <c r="H18" s="21"/>
      <c r="I18" s="21"/>
      <c r="J18" s="20"/>
      <c r="K18" s="56"/>
      <c r="M18" s="13"/>
    </row>
    <row r="19" spans="2:13" ht="15.75" thickBot="1" x14ac:dyDescent="0.3">
      <c r="B19" s="16"/>
      <c r="G19" s="20"/>
      <c r="H19" s="20"/>
      <c r="I19" s="20"/>
      <c r="M19" s="13"/>
    </row>
    <row r="20" spans="2:13" x14ac:dyDescent="0.25">
      <c r="B20" s="15" t="s">
        <v>15</v>
      </c>
      <c r="C20" s="11"/>
      <c r="D20" s="11"/>
      <c r="E20" s="11"/>
      <c r="F20" s="11"/>
      <c r="G20" s="11"/>
      <c r="H20" s="11"/>
      <c r="I20" s="11"/>
      <c r="J20" s="11"/>
      <c r="K20" s="11"/>
      <c r="L20" s="11"/>
      <c r="M20" s="12"/>
    </row>
    <row r="21" spans="2:13" x14ac:dyDescent="0.25">
      <c r="B21" s="22"/>
      <c r="D21" t="s">
        <v>50</v>
      </c>
      <c r="E21" t="s">
        <v>51</v>
      </c>
      <c r="F21" s="23">
        <v>36322</v>
      </c>
      <c r="M21" s="13"/>
    </row>
    <row r="22" spans="2:13" x14ac:dyDescent="0.25">
      <c r="B22" s="22"/>
      <c r="E22" t="s">
        <v>52</v>
      </c>
      <c r="F22" s="23">
        <v>36524</v>
      </c>
      <c r="M22" s="13"/>
    </row>
    <row r="23" spans="2:13" x14ac:dyDescent="0.25">
      <c r="B23" s="22"/>
      <c r="E23" t="s">
        <v>53</v>
      </c>
      <c r="F23" s="23">
        <v>36525</v>
      </c>
      <c r="M23" s="13"/>
    </row>
    <row r="24" spans="2:13" x14ac:dyDescent="0.25">
      <c r="B24" s="22"/>
      <c r="E24" t="s">
        <v>54</v>
      </c>
      <c r="F24" s="23">
        <v>36624</v>
      </c>
      <c r="M24" s="13"/>
    </row>
    <row r="25" spans="2:13" x14ac:dyDescent="0.25">
      <c r="B25" s="22"/>
      <c r="E25" t="s">
        <v>55</v>
      </c>
      <c r="F25" s="23">
        <v>36625</v>
      </c>
      <c r="M25" s="13"/>
    </row>
    <row r="26" spans="2:13" x14ac:dyDescent="0.25">
      <c r="B26" s="17" t="s">
        <v>19</v>
      </c>
      <c r="M26" s="13"/>
    </row>
    <row r="27" spans="2:13" x14ac:dyDescent="0.25">
      <c r="B27" s="24"/>
      <c r="D27" s="25" t="s">
        <v>56</v>
      </c>
      <c r="E27" s="26">
        <f>B27+60</f>
        <v>60</v>
      </c>
      <c r="M27" s="13"/>
    </row>
    <row r="28" spans="2:13" x14ac:dyDescent="0.25">
      <c r="B28" s="16"/>
      <c r="D28" s="25" t="s">
        <v>57</v>
      </c>
      <c r="E28" s="26">
        <f>(2*E27+67)</f>
        <v>187</v>
      </c>
      <c r="F28" t="str">
        <f>IF(B33&lt;500,"",IF(B33&gt;2983,B33+18,""))</f>
        <v/>
      </c>
      <c r="M28" s="13"/>
    </row>
    <row r="29" spans="2:13" x14ac:dyDescent="0.25">
      <c r="B29" s="16"/>
      <c r="D29" s="25" t="s">
        <v>58</v>
      </c>
      <c r="E29" s="27" t="e">
        <f>2*(B27-106)/E30</f>
        <v>#DIV/0!</v>
      </c>
      <c r="M29" s="13"/>
    </row>
    <row r="30" spans="2:13" x14ac:dyDescent="0.25">
      <c r="B30" s="16"/>
      <c r="D30" s="25" t="s">
        <v>59</v>
      </c>
      <c r="E30" s="26">
        <f>IF(B27&lt;600,0,IF(B27&lt;801,4,IF(B27&lt;1001,6,IF(B27&lt;1201,8,IF(B27&lt;1401,10,IF(B27&lt;1501,10,IF(B27&lt;2001,12,IF(B27&lt;2501,14,""))))))))</f>
        <v>0</v>
      </c>
      <c r="F30" t="str">
        <f>IF(B27&gt;1939,"nur XL","")</f>
        <v/>
      </c>
      <c r="M30" s="13"/>
    </row>
    <row r="31" spans="2:13" ht="14.25" customHeight="1" x14ac:dyDescent="0.25">
      <c r="B31" s="28"/>
      <c r="D31" s="29" t="s">
        <v>60</v>
      </c>
      <c r="E31" s="26">
        <f>E30+4</f>
        <v>4</v>
      </c>
      <c r="M31" s="13"/>
    </row>
    <row r="32" spans="2:13" ht="30" x14ac:dyDescent="0.25">
      <c r="B32" s="28" t="s">
        <v>61</v>
      </c>
      <c r="C32" s="112" t="s">
        <v>62</v>
      </c>
      <c r="D32" s="112"/>
      <c r="E32" s="30" t="str">
        <f>IF(B33&lt;500,"",IF(B33&lt;2983,B33+18,""))</f>
        <v/>
      </c>
      <c r="M32" s="13"/>
    </row>
    <row r="33" spans="2:13" x14ac:dyDescent="0.25">
      <c r="B33" s="24"/>
      <c r="C33" s="112" t="s">
        <v>63</v>
      </c>
      <c r="D33" s="112"/>
      <c r="E33" s="30" t="str">
        <f>IF(B33&lt;500,"",IF(B33&lt;2979,B33+22,""))</f>
        <v/>
      </c>
      <c r="M33" s="13"/>
    </row>
    <row r="34" spans="2:13" ht="15.75" thickBot="1" x14ac:dyDescent="0.3">
      <c r="B34" s="113" t="s">
        <v>64</v>
      </c>
      <c r="C34" s="114"/>
      <c r="D34" s="114"/>
      <c r="E34" s="31"/>
      <c r="F34" s="32"/>
      <c r="G34" s="32"/>
      <c r="H34" s="32"/>
      <c r="I34" s="32"/>
      <c r="J34" s="32"/>
      <c r="K34" s="32"/>
      <c r="L34" s="32"/>
      <c r="M34" s="33"/>
    </row>
    <row r="35" spans="2:13" x14ac:dyDescent="0.25">
      <c r="B35" s="15" t="s">
        <v>16</v>
      </c>
      <c r="C35" s="34"/>
      <c r="D35" s="34"/>
      <c r="F35" s="11"/>
      <c r="G35" s="11"/>
      <c r="H35" s="11"/>
      <c r="I35" s="11"/>
      <c r="J35" s="11"/>
      <c r="K35" s="11"/>
      <c r="L35" s="11"/>
      <c r="M35" s="12"/>
    </row>
    <row r="36" spans="2:13" x14ac:dyDescent="0.25">
      <c r="B36" s="22"/>
      <c r="C36" s="35"/>
      <c r="D36" t="s">
        <v>50</v>
      </c>
      <c r="E36" t="s">
        <v>51</v>
      </c>
      <c r="F36" s="23">
        <v>36325</v>
      </c>
      <c r="M36" s="13"/>
    </row>
    <row r="37" spans="2:13" x14ac:dyDescent="0.25">
      <c r="B37" s="22"/>
      <c r="C37" s="35"/>
      <c r="E37" t="s">
        <v>52</v>
      </c>
      <c r="F37" s="23">
        <v>36530</v>
      </c>
      <c r="M37" s="13"/>
    </row>
    <row r="38" spans="2:13" x14ac:dyDescent="0.25">
      <c r="B38" s="22"/>
      <c r="C38" s="35"/>
      <c r="E38" t="s">
        <v>53</v>
      </c>
      <c r="F38" s="23">
        <v>36531</v>
      </c>
      <c r="M38" s="13"/>
    </row>
    <row r="39" spans="2:13" x14ac:dyDescent="0.25">
      <c r="B39" s="16"/>
      <c r="E39" t="s">
        <v>65</v>
      </c>
      <c r="F39" s="23">
        <v>36628</v>
      </c>
      <c r="M39" s="13"/>
    </row>
    <row r="40" spans="2:13" x14ac:dyDescent="0.25">
      <c r="B40" s="17" t="s">
        <v>19</v>
      </c>
      <c r="M40" s="13"/>
    </row>
    <row r="41" spans="2:13" x14ac:dyDescent="0.25">
      <c r="B41" s="36"/>
      <c r="D41" s="25" t="s">
        <v>56</v>
      </c>
      <c r="E41" s="26">
        <f>(B41/2)+27</f>
        <v>27</v>
      </c>
      <c r="M41" s="13"/>
    </row>
    <row r="42" spans="2:13" x14ac:dyDescent="0.25">
      <c r="B42" s="16"/>
      <c r="D42" s="25" t="s">
        <v>57</v>
      </c>
      <c r="E42" s="26">
        <f>4*E41+12</f>
        <v>120</v>
      </c>
      <c r="M42" s="13"/>
    </row>
    <row r="43" spans="2:13" x14ac:dyDescent="0.25">
      <c r="B43" s="16"/>
      <c r="D43" s="25" t="s">
        <v>58</v>
      </c>
      <c r="E43" s="37">
        <f>2*(B41-106-170)/E44</f>
        <v>-69</v>
      </c>
      <c r="M43" s="13"/>
    </row>
    <row r="44" spans="2:13" x14ac:dyDescent="0.25">
      <c r="B44" s="16"/>
      <c r="D44" s="25" t="s">
        <v>59</v>
      </c>
      <c r="E44" s="26">
        <f>IF(B41&lt;1501,8,IF(B41&lt;2001,12,IF(B41&lt;2901,16,0)))</f>
        <v>8</v>
      </c>
      <c r="M44" s="13"/>
    </row>
    <row r="45" spans="2:13" ht="14.25" customHeight="1" x14ac:dyDescent="0.25">
      <c r="B45" s="28"/>
      <c r="D45" s="29" t="s">
        <v>60</v>
      </c>
      <c r="E45" s="26">
        <f>E44+6</f>
        <v>14</v>
      </c>
      <c r="M45" s="13"/>
    </row>
    <row r="46" spans="2:13" ht="30" x14ac:dyDescent="0.25">
      <c r="B46" s="28" t="s">
        <v>61</v>
      </c>
      <c r="C46" s="112" t="s">
        <v>62</v>
      </c>
      <c r="D46" s="112"/>
      <c r="E46" s="30" t="str">
        <f>IF(B47&lt;500,"",IF(B47&lt;2983,B47+18,""))</f>
        <v/>
      </c>
      <c r="M46" s="13"/>
    </row>
    <row r="47" spans="2:13" x14ac:dyDescent="0.25">
      <c r="B47" s="24"/>
      <c r="C47" s="112" t="s">
        <v>66</v>
      </c>
      <c r="D47" s="112"/>
      <c r="E47" s="30" t="str">
        <f>IF(B47&lt;500,"",IF(B47&lt;2979,B47+22,""))</f>
        <v/>
      </c>
      <c r="M47" s="13"/>
    </row>
    <row r="48" spans="2:13" ht="15.75" thickBot="1" x14ac:dyDescent="0.3">
      <c r="B48" s="113" t="s">
        <v>64</v>
      </c>
      <c r="C48" s="114"/>
      <c r="D48" s="114"/>
      <c r="E48" s="32"/>
      <c r="F48" s="32"/>
      <c r="G48" s="32"/>
      <c r="H48" s="32"/>
      <c r="I48" s="32"/>
      <c r="J48" s="32"/>
      <c r="K48" s="32"/>
      <c r="L48" s="32"/>
      <c r="M48" s="33"/>
    </row>
    <row r="49" spans="2:13" x14ac:dyDescent="0.25">
      <c r="B49" s="38"/>
      <c r="C49" s="11"/>
      <c r="D49" s="11"/>
      <c r="E49" s="11"/>
      <c r="F49" s="11"/>
      <c r="G49" s="11"/>
      <c r="H49" s="11"/>
      <c r="I49" s="11"/>
      <c r="J49" s="11"/>
      <c r="K49" s="11"/>
      <c r="L49" s="11"/>
      <c r="M49" s="12"/>
    </row>
    <row r="50" spans="2:13" ht="14.25" customHeight="1" x14ac:dyDescent="0.25">
      <c r="B50" s="151" t="s">
        <v>67</v>
      </c>
      <c r="C50" s="152"/>
      <c r="D50" s="152"/>
      <c r="E50" s="152"/>
      <c r="F50" s="152"/>
      <c r="G50" s="152"/>
      <c r="H50" s="152"/>
      <c r="I50" s="152"/>
      <c r="J50" s="152"/>
      <c r="K50" s="152"/>
      <c r="M50" s="13"/>
    </row>
    <row r="51" spans="2:13" ht="22.5" customHeight="1" x14ac:dyDescent="0.25">
      <c r="B51" s="151"/>
      <c r="C51" s="152"/>
      <c r="D51" s="152"/>
      <c r="E51" s="152"/>
      <c r="F51" s="152"/>
      <c r="G51" s="152"/>
      <c r="H51" s="152"/>
      <c r="I51" s="152"/>
      <c r="J51" s="152"/>
      <c r="K51" s="152"/>
      <c r="M51" s="13"/>
    </row>
    <row r="52" spans="2:13" ht="9" customHeight="1" thickBot="1" x14ac:dyDescent="0.3">
      <c r="B52" s="153"/>
      <c r="C52" s="154"/>
      <c r="D52" s="154"/>
      <c r="E52" s="154"/>
      <c r="F52" s="154"/>
      <c r="G52" s="154"/>
      <c r="H52" s="154"/>
      <c r="I52" s="154"/>
      <c r="J52" s="154"/>
      <c r="K52" s="154"/>
      <c r="L52" s="32"/>
      <c r="M52" s="70" t="s">
        <v>68</v>
      </c>
    </row>
    <row r="53" spans="2:13" ht="21" customHeight="1" x14ac:dyDescent="0.25">
      <c r="B53" s="39"/>
    </row>
  </sheetData>
  <protectedRanges>
    <protectedRange sqref="B27 B41" name="Bereich1"/>
  </protectedRanges>
  <mergeCells count="13">
    <mergeCell ref="C18:F18"/>
    <mergeCell ref="B5:G5"/>
    <mergeCell ref="B7:F7"/>
    <mergeCell ref="B8:F8"/>
    <mergeCell ref="H10:I10"/>
    <mergeCell ref="J10:K10"/>
    <mergeCell ref="B50:K52"/>
    <mergeCell ref="C32:D32"/>
    <mergeCell ref="C33:D33"/>
    <mergeCell ref="B34:D34"/>
    <mergeCell ref="C46:D46"/>
    <mergeCell ref="C47:D47"/>
    <mergeCell ref="B48:D48"/>
  </mergeCells>
  <dataValidations count="3">
    <dataValidation type="whole" allowBlank="1" showInputMessage="1" showErrorMessage="1" sqref="B33 B47" xr:uid="{9ED18629-7002-42A5-B9A8-1D16FF786F1B}">
      <formula1>500</formula1>
      <formula2>2982</formula2>
    </dataValidation>
    <dataValidation type="whole" allowBlank="1" showInputMessage="1" showErrorMessage="1" sqref="B41" xr:uid="{66C2F390-31C8-41DC-A0C1-128FA2EF58BB}">
      <formula1>1266</formula1>
      <formula2>2886</formula2>
    </dataValidation>
    <dataValidation type="whole" allowBlank="1" showInputMessage="1" showErrorMessage="1" sqref="B27" xr:uid="{D69B568C-77AC-4F6E-A4E2-8056DB1AEB62}">
      <formula1>600</formula1>
      <formula2>2440</formula2>
    </dataValidation>
  </dataValidations>
  <pageMargins left="0.7" right="0.7" top="0.78740157499999996" bottom="0.78740157499999996"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FE644-E771-4AE4-87B5-EFBA8BB34FCE}">
  <dimension ref="B1:S59"/>
  <sheetViews>
    <sheetView zoomScale="70" zoomScaleNormal="70" workbookViewId="0">
      <selection activeCell="E21" sqref="E21:F21"/>
    </sheetView>
  </sheetViews>
  <sheetFormatPr baseColWidth="10" defaultRowHeight="15" x14ac:dyDescent="0.25"/>
  <cols>
    <col min="1" max="1" width="17.85546875" style="43" customWidth="1"/>
    <col min="2" max="2" width="22.28515625" style="43" customWidth="1"/>
    <col min="3" max="3" width="37" style="43" customWidth="1"/>
    <col min="4" max="4" width="8.5703125" style="43" customWidth="1"/>
    <col min="5" max="5" width="24.42578125" style="43" bestFit="1" customWidth="1"/>
    <col min="6" max="6" width="28.5703125" style="43" bestFit="1" customWidth="1"/>
    <col min="7" max="7" width="11.42578125" style="43"/>
    <col min="8" max="8" width="20.5703125" style="43" customWidth="1"/>
    <col min="9" max="10" width="22.42578125" style="43" customWidth="1"/>
    <col min="11" max="11" width="19.85546875" style="43" customWidth="1"/>
    <col min="12" max="13" width="22.42578125" style="43" customWidth="1"/>
    <col min="14" max="15" width="11" style="43" customWidth="1"/>
    <col min="16" max="16" width="21.28515625" style="43" customWidth="1"/>
    <col min="17" max="17" width="35.28515625" style="43" customWidth="1"/>
    <col min="18" max="18" width="12.5703125" style="43" customWidth="1"/>
    <col min="19" max="19" width="27.85546875" style="43" hidden="1" customWidth="1"/>
    <col min="20" max="20" width="12.5703125" style="43" customWidth="1"/>
    <col min="21" max="16384" width="11.42578125" style="43"/>
  </cols>
  <sheetData>
    <row r="1" spans="2:19" ht="60" customHeight="1" x14ac:dyDescent="0.25"/>
    <row r="3" spans="2:19" ht="23.25" x14ac:dyDescent="0.35">
      <c r="B3" s="44" t="s">
        <v>0</v>
      </c>
      <c r="C3" s="45"/>
      <c r="D3" s="45"/>
      <c r="E3" s="45"/>
      <c r="F3" s="45"/>
      <c r="G3" s="45"/>
    </row>
    <row r="5" spans="2:19" ht="15.75" x14ac:dyDescent="0.25">
      <c r="B5" s="115" t="s">
        <v>70</v>
      </c>
      <c r="C5" s="115"/>
      <c r="D5" s="115"/>
      <c r="E5" s="115"/>
      <c r="F5" s="115"/>
      <c r="G5" s="115"/>
    </row>
    <row r="6" spans="2:19" ht="15.75" thickBot="1" x14ac:dyDescent="0.3"/>
    <row r="7" spans="2:19" x14ac:dyDescent="0.25">
      <c r="B7" s="142"/>
      <c r="C7" s="143"/>
      <c r="D7" s="143"/>
      <c r="E7" s="143"/>
      <c r="F7" s="143"/>
      <c r="G7" s="46"/>
      <c r="H7" s="46"/>
      <c r="I7" s="46"/>
      <c r="J7" s="46"/>
      <c r="K7" s="46"/>
      <c r="L7" s="46"/>
      <c r="M7" s="46"/>
      <c r="N7" s="46"/>
      <c r="O7" s="46"/>
      <c r="P7" s="46"/>
      <c r="Q7" s="47"/>
    </row>
    <row r="8" spans="2:19" ht="15.75" thickBot="1" x14ac:dyDescent="0.3">
      <c r="B8" s="144"/>
      <c r="C8" s="145"/>
      <c r="D8" s="145"/>
      <c r="E8" s="145"/>
      <c r="F8" s="145"/>
      <c r="Q8" s="48"/>
      <c r="S8" s="43" t="s">
        <v>71</v>
      </c>
    </row>
    <row r="9" spans="2:19" ht="15" customHeight="1" x14ac:dyDescent="0.25">
      <c r="B9" s="71"/>
      <c r="C9" s="72"/>
      <c r="D9" s="72"/>
      <c r="E9" s="73" t="s">
        <v>16</v>
      </c>
      <c r="F9" s="73" t="s">
        <v>72</v>
      </c>
      <c r="G9" s="74"/>
      <c r="H9" s="146" t="s">
        <v>17</v>
      </c>
      <c r="I9" s="147"/>
      <c r="J9" s="148"/>
      <c r="K9" s="146" t="s">
        <v>18</v>
      </c>
      <c r="L9" s="147"/>
      <c r="M9" s="148"/>
      <c r="N9" s="149" t="s">
        <v>73</v>
      </c>
      <c r="O9" s="150"/>
      <c r="P9" s="75" t="s">
        <v>74</v>
      </c>
      <c r="Q9" s="135" t="s">
        <v>75</v>
      </c>
      <c r="S9" s="43" t="s">
        <v>76</v>
      </c>
    </row>
    <row r="10" spans="2:19" x14ac:dyDescent="0.25">
      <c r="B10" s="76"/>
      <c r="C10" s="74"/>
      <c r="D10" s="74"/>
      <c r="E10" s="74"/>
      <c r="F10" s="74"/>
      <c r="G10" s="74"/>
      <c r="H10" s="137" t="s">
        <v>19</v>
      </c>
      <c r="I10" s="138" t="s">
        <v>77</v>
      </c>
      <c r="J10" s="139"/>
      <c r="K10" s="137" t="s">
        <v>19</v>
      </c>
      <c r="L10" s="138" t="s">
        <v>77</v>
      </c>
      <c r="M10" s="139"/>
      <c r="N10" s="140" t="s">
        <v>78</v>
      </c>
      <c r="O10" s="141"/>
      <c r="P10" s="77" t="s">
        <v>78</v>
      </c>
      <c r="Q10" s="136"/>
    </row>
    <row r="11" spans="2:19" x14ac:dyDescent="0.25">
      <c r="B11" s="78" t="s">
        <v>79</v>
      </c>
      <c r="C11" s="79" t="s">
        <v>80</v>
      </c>
      <c r="D11" s="79"/>
      <c r="E11" s="80" t="s">
        <v>81</v>
      </c>
      <c r="F11" s="81" t="s">
        <v>82</v>
      </c>
      <c r="G11" s="74"/>
      <c r="H11" s="137"/>
      <c r="I11" s="82" t="s">
        <v>83</v>
      </c>
      <c r="J11" s="83" t="s">
        <v>84</v>
      </c>
      <c r="K11" s="137"/>
      <c r="L11" s="82" t="s">
        <v>83</v>
      </c>
      <c r="M11" s="83" t="s">
        <v>84</v>
      </c>
      <c r="N11" s="76"/>
      <c r="O11" s="84"/>
      <c r="P11" s="84"/>
      <c r="Q11" s="85"/>
    </row>
    <row r="12" spans="2:19" x14ac:dyDescent="0.25">
      <c r="B12" s="78" t="s">
        <v>85</v>
      </c>
      <c r="C12" s="79" t="s">
        <v>86</v>
      </c>
      <c r="D12" s="79"/>
      <c r="E12" s="80" t="s">
        <v>87</v>
      </c>
      <c r="F12" s="81" t="s">
        <v>88</v>
      </c>
      <c r="G12" s="74"/>
      <c r="H12" s="86" t="s">
        <v>89</v>
      </c>
      <c r="I12" s="82">
        <v>2</v>
      </c>
      <c r="J12" s="83">
        <v>4</v>
      </c>
      <c r="K12" s="86" t="s">
        <v>90</v>
      </c>
      <c r="L12" s="82">
        <v>2</v>
      </c>
      <c r="M12" s="83">
        <v>8</v>
      </c>
      <c r="N12" s="76"/>
      <c r="O12" s="84"/>
      <c r="P12" s="74"/>
      <c r="Q12" s="85"/>
    </row>
    <row r="13" spans="2:19" x14ac:dyDescent="0.25">
      <c r="B13" s="78" t="s">
        <v>91</v>
      </c>
      <c r="C13" s="79" t="s">
        <v>92</v>
      </c>
      <c r="D13" s="79"/>
      <c r="E13" s="87"/>
      <c r="F13" s="79"/>
      <c r="G13" s="74"/>
      <c r="H13" s="86" t="s">
        <v>93</v>
      </c>
      <c r="I13" s="82">
        <v>3</v>
      </c>
      <c r="J13" s="83">
        <v>6</v>
      </c>
      <c r="K13" s="86" t="s">
        <v>94</v>
      </c>
      <c r="L13" s="82">
        <v>3</v>
      </c>
      <c r="M13" s="83">
        <v>10</v>
      </c>
      <c r="N13" s="76"/>
      <c r="O13" s="84"/>
      <c r="P13" s="74"/>
      <c r="Q13" s="85"/>
    </row>
    <row r="14" spans="2:19" ht="15.75" thickBot="1" x14ac:dyDescent="0.3">
      <c r="B14" s="78" t="s">
        <v>95</v>
      </c>
      <c r="C14" s="79" t="s">
        <v>96</v>
      </c>
      <c r="D14" s="79"/>
      <c r="E14" s="87"/>
      <c r="F14" s="79"/>
      <c r="G14" s="74"/>
      <c r="H14" s="88" t="s">
        <v>97</v>
      </c>
      <c r="I14" s="89">
        <v>4</v>
      </c>
      <c r="J14" s="90">
        <v>8</v>
      </c>
      <c r="K14" s="88" t="s">
        <v>98</v>
      </c>
      <c r="L14" s="89">
        <v>4</v>
      </c>
      <c r="M14" s="90">
        <v>12</v>
      </c>
      <c r="N14" s="76"/>
      <c r="O14" s="84"/>
      <c r="P14" s="84"/>
      <c r="Q14" s="85"/>
    </row>
    <row r="15" spans="2:19" x14ac:dyDescent="0.25">
      <c r="B15" s="78" t="s">
        <v>31</v>
      </c>
      <c r="C15" s="79" t="s">
        <v>32</v>
      </c>
      <c r="D15" s="79"/>
      <c r="E15" s="80" t="s">
        <v>99</v>
      </c>
      <c r="F15" s="81" t="s">
        <v>100</v>
      </c>
      <c r="G15" s="74"/>
      <c r="H15" s="74"/>
      <c r="I15" s="74"/>
      <c r="J15" s="74"/>
      <c r="K15" s="74"/>
      <c r="L15" s="74"/>
      <c r="M15" s="74"/>
      <c r="N15" s="76"/>
      <c r="O15" s="84"/>
      <c r="P15" s="84"/>
      <c r="Q15" s="85"/>
    </row>
    <row r="16" spans="2:19" x14ac:dyDescent="0.25">
      <c r="B16" s="78" t="s">
        <v>101</v>
      </c>
      <c r="C16" s="79" t="s">
        <v>102</v>
      </c>
      <c r="D16" s="79"/>
      <c r="E16" s="80" t="s">
        <v>103</v>
      </c>
      <c r="F16" s="81" t="s">
        <v>104</v>
      </c>
      <c r="G16" s="74"/>
      <c r="H16" s="74"/>
      <c r="I16" s="74"/>
      <c r="J16" s="74"/>
      <c r="K16" s="74"/>
      <c r="L16" s="74"/>
      <c r="M16" s="74"/>
      <c r="N16" s="76"/>
      <c r="O16" s="84"/>
      <c r="P16" s="84"/>
      <c r="Q16" s="85"/>
    </row>
    <row r="17" spans="2:17" x14ac:dyDescent="0.25">
      <c r="B17" s="78" t="s">
        <v>105</v>
      </c>
      <c r="C17" s="79" t="s">
        <v>106</v>
      </c>
      <c r="D17" s="79"/>
      <c r="E17" s="80" t="s">
        <v>107</v>
      </c>
      <c r="F17" s="81" t="s">
        <v>107</v>
      </c>
      <c r="G17" s="74"/>
      <c r="H17" s="74"/>
      <c r="I17" s="74"/>
      <c r="J17" s="74"/>
      <c r="K17" s="91"/>
      <c r="L17" s="91"/>
      <c r="M17" s="91"/>
      <c r="N17" s="76"/>
      <c r="O17" s="84"/>
      <c r="P17" s="84"/>
      <c r="Q17" s="85"/>
    </row>
    <row r="18" spans="2:17" x14ac:dyDescent="0.25">
      <c r="B18" s="78" t="s">
        <v>83</v>
      </c>
      <c r="C18" s="79" t="s">
        <v>108</v>
      </c>
      <c r="D18" s="79"/>
      <c r="E18" s="87" t="s">
        <v>109</v>
      </c>
      <c r="F18" s="129"/>
      <c r="G18" s="74"/>
      <c r="H18" s="74"/>
      <c r="I18" s="74"/>
      <c r="J18" s="74"/>
      <c r="K18" s="74"/>
      <c r="L18" s="74"/>
      <c r="M18" s="74"/>
      <c r="N18" s="76"/>
      <c r="O18" s="84"/>
      <c r="P18" s="84"/>
      <c r="Q18" s="85"/>
    </row>
    <row r="19" spans="2:17" x14ac:dyDescent="0.25">
      <c r="B19" s="78" t="s">
        <v>84</v>
      </c>
      <c r="C19" s="79" t="s">
        <v>110</v>
      </c>
      <c r="D19" s="79"/>
      <c r="E19" s="87" t="s">
        <v>109</v>
      </c>
      <c r="F19" s="130"/>
      <c r="G19" s="74"/>
      <c r="H19" s="74"/>
      <c r="I19" s="74"/>
      <c r="J19" s="74"/>
      <c r="K19" s="74"/>
      <c r="L19" s="74"/>
      <c r="M19" s="74"/>
      <c r="N19" s="76"/>
      <c r="O19" s="84"/>
      <c r="P19" s="84"/>
      <c r="Q19" s="85"/>
    </row>
    <row r="20" spans="2:17" x14ac:dyDescent="0.25">
      <c r="B20" s="78" t="s">
        <v>44</v>
      </c>
      <c r="C20" s="87" t="s">
        <v>45</v>
      </c>
      <c r="D20" s="79"/>
      <c r="E20" s="79"/>
      <c r="F20" s="79"/>
      <c r="G20" s="74"/>
      <c r="H20" s="74"/>
      <c r="I20" s="74"/>
      <c r="J20" s="74"/>
      <c r="K20" s="74"/>
      <c r="L20" s="74"/>
      <c r="M20" s="74"/>
      <c r="N20" s="76"/>
      <c r="O20" s="84"/>
      <c r="P20" s="84"/>
      <c r="Q20" s="85"/>
    </row>
    <row r="21" spans="2:17" x14ac:dyDescent="0.25">
      <c r="B21" s="78" t="s">
        <v>111</v>
      </c>
      <c r="C21" s="87" t="s">
        <v>112</v>
      </c>
      <c r="D21" s="79"/>
      <c r="E21" s="155" t="s">
        <v>113</v>
      </c>
      <c r="F21" s="156"/>
      <c r="G21" s="74"/>
      <c r="H21" s="74"/>
      <c r="I21" s="74"/>
      <c r="J21" s="74"/>
      <c r="K21" s="74"/>
      <c r="L21" s="74"/>
      <c r="M21" s="74"/>
      <c r="N21" s="76"/>
      <c r="O21" s="84"/>
      <c r="P21" s="84"/>
      <c r="Q21" s="85"/>
    </row>
    <row r="22" spans="2:17" x14ac:dyDescent="0.25">
      <c r="B22" s="78" t="s">
        <v>48</v>
      </c>
      <c r="C22" s="131" t="s">
        <v>49</v>
      </c>
      <c r="D22" s="132"/>
      <c r="E22" s="132"/>
      <c r="F22" s="133"/>
      <c r="G22" s="74"/>
      <c r="H22" s="74"/>
      <c r="I22" s="74"/>
      <c r="J22" s="74"/>
      <c r="K22" s="74"/>
      <c r="L22" s="74"/>
      <c r="M22" s="74"/>
      <c r="N22" s="76"/>
      <c r="O22" s="84"/>
      <c r="P22" s="84"/>
      <c r="Q22" s="85"/>
    </row>
    <row r="23" spans="2:17" ht="15.75" thickBot="1" x14ac:dyDescent="0.3">
      <c r="B23" s="92"/>
      <c r="C23" s="93"/>
      <c r="D23" s="93"/>
      <c r="E23" s="93"/>
      <c r="F23" s="93"/>
      <c r="G23" s="93"/>
      <c r="H23" s="93"/>
      <c r="I23" s="93"/>
      <c r="J23" s="93"/>
      <c r="K23" s="93"/>
      <c r="L23" s="93"/>
      <c r="M23" s="93"/>
      <c r="N23" s="94"/>
      <c r="O23" s="95"/>
      <c r="P23" s="95"/>
      <c r="Q23" s="96"/>
    </row>
    <row r="24" spans="2:17" x14ac:dyDescent="0.25">
      <c r="B24" s="73" t="s">
        <v>16</v>
      </c>
      <c r="C24" s="97"/>
      <c r="D24" s="97"/>
      <c r="E24" s="97"/>
      <c r="F24" s="97"/>
      <c r="G24" s="97"/>
      <c r="H24" s="97"/>
      <c r="I24" s="97"/>
      <c r="J24" s="97"/>
      <c r="K24" s="97"/>
      <c r="L24" s="97"/>
      <c r="M24" s="97"/>
      <c r="N24" s="97"/>
      <c r="O24" s="97"/>
      <c r="P24" s="97"/>
      <c r="Q24" s="98"/>
    </row>
    <row r="25" spans="2:17" x14ac:dyDescent="0.25">
      <c r="B25" s="99"/>
      <c r="C25" s="93"/>
      <c r="D25" s="93" t="s">
        <v>50</v>
      </c>
      <c r="E25" s="93" t="s">
        <v>114</v>
      </c>
      <c r="F25" s="100">
        <v>36719</v>
      </c>
      <c r="G25" s="93"/>
      <c r="H25" s="93"/>
      <c r="I25" s="93"/>
      <c r="J25" s="93"/>
      <c r="K25" s="93"/>
      <c r="L25" s="93"/>
      <c r="M25" s="93"/>
      <c r="N25" s="93"/>
      <c r="O25" s="93"/>
      <c r="P25" s="93"/>
      <c r="Q25" s="101"/>
    </row>
    <row r="26" spans="2:17" x14ac:dyDescent="0.25">
      <c r="B26" s="99"/>
      <c r="C26" s="93"/>
      <c r="D26" s="93"/>
      <c r="E26" s="93" t="s">
        <v>115</v>
      </c>
      <c r="F26" s="100">
        <v>36720</v>
      </c>
      <c r="G26" s="93"/>
      <c r="H26" s="93"/>
      <c r="I26" s="93"/>
      <c r="J26" s="93"/>
      <c r="K26" s="93"/>
      <c r="L26" s="93"/>
      <c r="M26" s="93"/>
      <c r="N26" s="93"/>
      <c r="O26" s="93"/>
      <c r="P26" s="93"/>
      <c r="Q26" s="101"/>
    </row>
    <row r="27" spans="2:17" x14ac:dyDescent="0.25">
      <c r="B27" s="92"/>
      <c r="C27" s="93"/>
      <c r="D27" s="93"/>
      <c r="E27" s="93"/>
      <c r="F27" s="93"/>
      <c r="G27" s="93"/>
      <c r="H27" s="93"/>
      <c r="I27" s="93"/>
      <c r="J27" s="93"/>
      <c r="K27" s="93"/>
      <c r="L27" s="93"/>
      <c r="M27" s="93"/>
      <c r="N27" s="93"/>
      <c r="O27" s="93"/>
      <c r="P27" s="93"/>
      <c r="Q27" s="101"/>
    </row>
    <row r="28" spans="2:17" x14ac:dyDescent="0.25">
      <c r="B28" s="102" t="s">
        <v>19</v>
      </c>
      <c r="C28" s="93"/>
      <c r="D28" s="103" t="s">
        <v>116</v>
      </c>
      <c r="E28" s="104">
        <f>B29/2+45+B32/2</f>
        <v>45</v>
      </c>
      <c r="F28" s="93"/>
      <c r="G28" s="93"/>
      <c r="H28" s="93"/>
      <c r="I28" s="93"/>
      <c r="J28" s="93"/>
      <c r="K28" s="93"/>
      <c r="L28" s="93"/>
      <c r="M28" s="93"/>
      <c r="N28" s="93"/>
      <c r="O28" s="93"/>
      <c r="P28" s="93"/>
      <c r="Q28" s="101"/>
    </row>
    <row r="29" spans="2:17" ht="15.75" thickBot="1" x14ac:dyDescent="0.3">
      <c r="B29" s="40"/>
      <c r="C29" s="93"/>
      <c r="D29" s="103" t="s">
        <v>117</v>
      </c>
      <c r="E29" s="104">
        <f>B29/2+45-B32/2</f>
        <v>45</v>
      </c>
      <c r="F29" s="93"/>
      <c r="G29" s="93"/>
      <c r="H29" s="93"/>
      <c r="I29" s="93"/>
      <c r="J29" s="93"/>
      <c r="K29" s="93"/>
      <c r="L29" s="93"/>
      <c r="M29" s="93"/>
      <c r="N29" s="93"/>
      <c r="O29" s="93"/>
      <c r="P29" s="93"/>
      <c r="Q29" s="101"/>
    </row>
    <row r="30" spans="2:17" ht="15.75" thickBot="1" x14ac:dyDescent="0.3">
      <c r="B30" s="92"/>
      <c r="C30" s="93"/>
      <c r="D30" s="103" t="s">
        <v>57</v>
      </c>
      <c r="E30" s="104">
        <f>B29*1.5+135-B32/2</f>
        <v>135</v>
      </c>
      <c r="F30" s="93"/>
      <c r="G30" s="93"/>
      <c r="H30" s="93"/>
      <c r="I30" s="93"/>
      <c r="J30" s="93"/>
      <c r="K30" s="93"/>
      <c r="L30" s="93"/>
      <c r="M30" s="93"/>
      <c r="N30" s="93"/>
      <c r="O30" s="93"/>
      <c r="P30" s="93"/>
      <c r="Q30" s="101"/>
    </row>
    <row r="31" spans="2:17" x14ac:dyDescent="0.25">
      <c r="B31" s="105" t="s">
        <v>118</v>
      </c>
      <c r="C31" s="93"/>
      <c r="D31" s="103" t="s">
        <v>119</v>
      </c>
      <c r="E31" s="104">
        <f>((E30-B29)-180)/E33</f>
        <v>-22.5</v>
      </c>
      <c r="F31" s="93"/>
      <c r="G31" s="93"/>
      <c r="H31" s="93"/>
      <c r="I31" s="93"/>
      <c r="J31" s="93"/>
      <c r="K31" s="93"/>
      <c r="L31" s="93"/>
      <c r="M31" s="93"/>
      <c r="N31" s="93"/>
      <c r="O31" s="93"/>
      <c r="P31" s="93"/>
      <c r="Q31" s="101"/>
    </row>
    <row r="32" spans="2:17" ht="15.75" thickBot="1" x14ac:dyDescent="0.3">
      <c r="B32" s="40"/>
      <c r="C32" s="93"/>
      <c r="D32" s="103" t="s">
        <v>120</v>
      </c>
      <c r="E32" s="104">
        <f>(B29-106)/E34</f>
        <v>-26.5</v>
      </c>
      <c r="F32" s="93"/>
      <c r="G32" s="93"/>
      <c r="H32" s="93"/>
      <c r="I32" s="93"/>
      <c r="J32" s="93"/>
      <c r="K32" s="93"/>
      <c r="L32" s="93"/>
      <c r="M32" s="93"/>
      <c r="N32" s="93"/>
      <c r="O32" s="93"/>
      <c r="P32" s="93"/>
      <c r="Q32" s="101"/>
    </row>
    <row r="33" spans="2:17" x14ac:dyDescent="0.25">
      <c r="B33" s="92"/>
      <c r="C33" s="93"/>
      <c r="D33" s="103" t="s">
        <v>121</v>
      </c>
      <c r="E33" s="103">
        <f>IF(B29&lt;1501,2,IF(B29&lt;1901,3,IF(B29&lt;2401,4,"")))</f>
        <v>2</v>
      </c>
      <c r="F33" s="93"/>
      <c r="G33" s="93"/>
      <c r="H33" s="93"/>
      <c r="I33" s="93"/>
      <c r="J33" s="93"/>
      <c r="K33" s="93"/>
      <c r="L33" s="93"/>
      <c r="M33" s="93"/>
      <c r="N33" s="93"/>
      <c r="O33" s="93"/>
      <c r="P33" s="93"/>
      <c r="Q33" s="101"/>
    </row>
    <row r="34" spans="2:17" ht="15.75" thickBot="1" x14ac:dyDescent="0.3">
      <c r="B34" s="92"/>
      <c r="C34" s="93"/>
      <c r="D34" s="103" t="s">
        <v>122</v>
      </c>
      <c r="E34" s="103">
        <f>IF(B29&lt;1501,4,IF(B29&lt;1901,6,IF(B29&lt;2401,8,"")))</f>
        <v>4</v>
      </c>
      <c r="F34" s="93"/>
      <c r="G34" s="93"/>
      <c r="H34" s="93"/>
      <c r="I34" s="93"/>
      <c r="J34" s="93"/>
      <c r="K34" s="93"/>
      <c r="L34" s="93"/>
      <c r="M34" s="93"/>
      <c r="N34" s="93"/>
      <c r="O34" s="93"/>
      <c r="P34" s="93"/>
      <c r="Q34" s="101"/>
    </row>
    <row r="35" spans="2:17" ht="15.75" thickBot="1" x14ac:dyDescent="0.3">
      <c r="B35" s="105" t="s">
        <v>61</v>
      </c>
      <c r="C35" s="93"/>
      <c r="D35" s="103" t="s">
        <v>123</v>
      </c>
      <c r="E35" s="103">
        <f>E33+1</f>
        <v>3</v>
      </c>
      <c r="F35" s="134" t="s">
        <v>124</v>
      </c>
      <c r="G35" s="93"/>
      <c r="H35" s="93"/>
      <c r="I35" s="93"/>
      <c r="J35" s="93"/>
      <c r="K35" s="93"/>
      <c r="L35" s="93"/>
      <c r="M35" s="93"/>
      <c r="N35" s="93"/>
      <c r="O35" s="93"/>
      <c r="P35" s="93"/>
      <c r="Q35" s="101"/>
    </row>
    <row r="36" spans="2:17" ht="15.75" thickBot="1" x14ac:dyDescent="0.3">
      <c r="B36" s="106"/>
      <c r="C36" s="41" t="s">
        <v>76</v>
      </c>
      <c r="D36" s="107" t="s">
        <v>125</v>
      </c>
      <c r="E36" s="103">
        <f>E34+1</f>
        <v>5</v>
      </c>
      <c r="F36" s="134"/>
      <c r="G36" s="93"/>
      <c r="H36" s="93"/>
      <c r="I36" s="93"/>
      <c r="J36" s="93"/>
      <c r="K36" s="93"/>
      <c r="L36" s="93"/>
      <c r="M36" s="93"/>
      <c r="N36" s="93"/>
      <c r="O36" s="93"/>
      <c r="P36" s="93"/>
      <c r="Q36" s="101"/>
    </row>
    <row r="37" spans="2:17" x14ac:dyDescent="0.25">
      <c r="B37" s="125" t="s">
        <v>64</v>
      </c>
      <c r="C37" s="127" t="s">
        <v>126</v>
      </c>
      <c r="D37" s="128"/>
      <c r="E37" s="108">
        <f>IF(C36=S8,B36+2,IF(C36=S9,B36-27,""))</f>
        <v>-27</v>
      </c>
      <c r="F37" s="109"/>
      <c r="G37" s="93"/>
      <c r="H37" s="93"/>
      <c r="I37" s="93"/>
      <c r="J37" s="93"/>
      <c r="K37" s="93"/>
      <c r="L37" s="93"/>
      <c r="M37" s="93"/>
      <c r="N37" s="93"/>
      <c r="O37" s="93"/>
      <c r="P37" s="93"/>
      <c r="Q37" s="101"/>
    </row>
    <row r="38" spans="2:17" x14ac:dyDescent="0.25">
      <c r="B38" s="126"/>
      <c r="C38" s="128" t="s">
        <v>127</v>
      </c>
      <c r="D38" s="128"/>
      <c r="E38" s="108">
        <f>IF(C36=S8,B36+43,IF(C36=S9,B36+18,""))</f>
        <v>18</v>
      </c>
      <c r="F38" s="109"/>
      <c r="G38" s="93"/>
      <c r="H38" s="93"/>
      <c r="I38" s="93"/>
      <c r="J38" s="93"/>
      <c r="K38" s="93"/>
      <c r="L38" s="93"/>
      <c r="M38" s="93"/>
      <c r="N38" s="93"/>
      <c r="O38" s="93"/>
      <c r="P38" s="93"/>
      <c r="Q38" s="101"/>
    </row>
    <row r="39" spans="2:17" ht="15.75" thickBot="1" x14ac:dyDescent="0.3">
      <c r="B39" s="94"/>
      <c r="C39" s="110"/>
      <c r="D39" s="110"/>
      <c r="E39" s="110"/>
      <c r="F39" s="110"/>
      <c r="G39" s="110"/>
      <c r="H39" s="110"/>
      <c r="I39" s="110"/>
      <c r="J39" s="110"/>
      <c r="K39" s="110"/>
      <c r="L39" s="110"/>
      <c r="M39" s="110"/>
      <c r="N39" s="110"/>
      <c r="O39" s="110"/>
      <c r="P39" s="110"/>
      <c r="Q39" s="95"/>
    </row>
    <row r="40" spans="2:17" x14ac:dyDescent="0.25">
      <c r="B40" s="73" t="s">
        <v>72</v>
      </c>
      <c r="C40" s="97"/>
      <c r="D40" s="97"/>
      <c r="E40" s="97"/>
      <c r="F40" s="97"/>
      <c r="G40" s="97"/>
      <c r="H40" s="97"/>
      <c r="I40" s="97"/>
      <c r="J40" s="97"/>
      <c r="K40" s="97"/>
      <c r="L40" s="97"/>
      <c r="M40" s="97"/>
      <c r="N40" s="97"/>
      <c r="O40" s="97"/>
      <c r="P40" s="97"/>
      <c r="Q40" s="98"/>
    </row>
    <row r="41" spans="2:17" x14ac:dyDescent="0.25">
      <c r="B41" s="99"/>
      <c r="C41" s="93"/>
      <c r="D41" s="93" t="s">
        <v>50</v>
      </c>
      <c r="E41" s="93" t="s">
        <v>128</v>
      </c>
      <c r="F41" s="100">
        <v>36724</v>
      </c>
      <c r="G41" s="93"/>
      <c r="H41" s="93"/>
      <c r="I41" s="93"/>
      <c r="J41" s="93"/>
      <c r="K41" s="93"/>
      <c r="L41" s="93"/>
      <c r="M41" s="93"/>
      <c r="N41" s="93"/>
      <c r="O41" s="93"/>
      <c r="P41" s="93"/>
      <c r="Q41" s="101"/>
    </row>
    <row r="42" spans="2:17" x14ac:dyDescent="0.25">
      <c r="B42" s="92"/>
      <c r="C42" s="93"/>
      <c r="D42" s="93"/>
      <c r="E42" s="93"/>
      <c r="F42" s="93"/>
      <c r="G42" s="93"/>
      <c r="H42" s="93"/>
      <c r="I42" s="93"/>
      <c r="J42" s="93"/>
      <c r="K42" s="93"/>
      <c r="L42" s="93"/>
      <c r="M42" s="93"/>
      <c r="N42" s="93"/>
      <c r="O42" s="93"/>
      <c r="P42" s="93"/>
      <c r="Q42" s="101"/>
    </row>
    <row r="43" spans="2:17" x14ac:dyDescent="0.25">
      <c r="B43" s="102" t="s">
        <v>19</v>
      </c>
      <c r="C43" s="93"/>
      <c r="D43" s="103" t="s">
        <v>116</v>
      </c>
      <c r="E43" s="104">
        <f>B44/4+28.5+B47/2</f>
        <v>28.5</v>
      </c>
      <c r="F43" s="93"/>
      <c r="G43" s="93"/>
      <c r="H43" s="93"/>
      <c r="I43" s="93"/>
      <c r="J43" s="93"/>
      <c r="K43" s="93"/>
      <c r="L43" s="93"/>
      <c r="M43" s="93"/>
      <c r="N43" s="93"/>
      <c r="O43" s="93"/>
      <c r="P43" s="93"/>
      <c r="Q43" s="101"/>
    </row>
    <row r="44" spans="2:17" ht="15.75" thickBot="1" x14ac:dyDescent="0.3">
      <c r="B44" s="40"/>
      <c r="C44" s="93"/>
      <c r="D44" s="103" t="s">
        <v>117</v>
      </c>
      <c r="E44" s="104">
        <f>B44/4+28.5-B47/2</f>
        <v>28.5</v>
      </c>
      <c r="F44" s="93"/>
      <c r="G44" s="93"/>
      <c r="H44" s="93"/>
      <c r="I44" s="93"/>
      <c r="J44" s="93"/>
      <c r="K44" s="93"/>
      <c r="L44" s="93"/>
      <c r="M44" s="93"/>
      <c r="N44" s="93"/>
      <c r="O44" s="93"/>
      <c r="P44" s="93"/>
      <c r="Q44" s="101"/>
    </row>
    <row r="45" spans="2:17" ht="15.75" thickBot="1" x14ac:dyDescent="0.3">
      <c r="B45" s="92"/>
      <c r="C45" s="93"/>
      <c r="D45" s="103" t="s">
        <v>57</v>
      </c>
      <c r="E45" s="104">
        <f>(B44*1.5)+67-B47</f>
        <v>67</v>
      </c>
      <c r="F45" s="93"/>
      <c r="G45" s="93"/>
      <c r="H45" s="93"/>
      <c r="I45" s="93"/>
      <c r="J45" s="93"/>
      <c r="K45" s="93"/>
      <c r="L45" s="93"/>
      <c r="M45" s="93"/>
      <c r="N45" s="93"/>
      <c r="O45" s="93"/>
      <c r="P45" s="93"/>
      <c r="Q45" s="101"/>
    </row>
    <row r="46" spans="2:17" x14ac:dyDescent="0.25">
      <c r="B46" s="105" t="s">
        <v>118</v>
      </c>
      <c r="C46" s="93"/>
      <c r="D46" s="103" t="s">
        <v>119</v>
      </c>
      <c r="E46" s="104">
        <f>(E45-B44-190)/(2*E48)</f>
        <v>-30.75</v>
      </c>
      <c r="F46" s="93"/>
      <c r="G46" s="93"/>
      <c r="H46" s="93"/>
      <c r="I46" s="93"/>
      <c r="J46" s="93"/>
      <c r="K46" s="93"/>
      <c r="L46" s="93"/>
      <c r="M46" s="93"/>
      <c r="N46" s="93"/>
      <c r="O46" s="93"/>
      <c r="P46" s="93"/>
      <c r="Q46" s="101"/>
    </row>
    <row r="47" spans="2:17" ht="15.75" thickBot="1" x14ac:dyDescent="0.3">
      <c r="B47" s="40"/>
      <c r="C47" s="93"/>
      <c r="D47" s="103" t="s">
        <v>120</v>
      </c>
      <c r="E47" s="104">
        <f>(B44-106)/E49</f>
        <v>-13.25</v>
      </c>
      <c r="F47" s="93"/>
      <c r="G47" s="93"/>
      <c r="H47" s="93"/>
      <c r="I47" s="93"/>
      <c r="J47" s="93"/>
      <c r="K47" s="93"/>
      <c r="L47" s="93"/>
      <c r="M47" s="93"/>
      <c r="N47" s="93"/>
      <c r="O47" s="93"/>
      <c r="P47" s="93"/>
      <c r="Q47" s="101"/>
    </row>
    <row r="48" spans="2:17" x14ac:dyDescent="0.25">
      <c r="B48" s="92"/>
      <c r="C48" s="93"/>
      <c r="D48" s="103" t="s">
        <v>121</v>
      </c>
      <c r="E48" s="103">
        <f>IF(B44&lt;2886,2,IF(B44&lt;3486,3,IF(B44&lt;3887,4,"")))</f>
        <v>2</v>
      </c>
      <c r="F48" s="93"/>
      <c r="G48" s="93"/>
      <c r="H48" s="93"/>
      <c r="I48" s="93"/>
      <c r="J48" s="93"/>
      <c r="K48" s="93"/>
      <c r="L48" s="93"/>
      <c r="M48" s="93"/>
      <c r="N48" s="93"/>
      <c r="O48" s="93"/>
      <c r="P48" s="93"/>
      <c r="Q48" s="101"/>
    </row>
    <row r="49" spans="2:17" ht="15.75" thickBot="1" x14ac:dyDescent="0.3">
      <c r="B49" s="92"/>
      <c r="C49" s="93"/>
      <c r="D49" s="103" t="s">
        <v>122</v>
      </c>
      <c r="E49" s="103">
        <f>IF(B44&lt;2886,8,IF(B44&lt;3486,10,IF(B44&lt;3887,12,"")))</f>
        <v>8</v>
      </c>
      <c r="F49" s="93"/>
      <c r="G49" s="93"/>
      <c r="H49" s="93"/>
      <c r="I49" s="93"/>
      <c r="J49" s="93"/>
      <c r="K49" s="93"/>
      <c r="L49" s="93"/>
      <c r="M49" s="93"/>
      <c r="N49" s="93"/>
      <c r="O49" s="93"/>
      <c r="P49" s="93"/>
      <c r="Q49" s="101"/>
    </row>
    <row r="50" spans="2:17" ht="15.75" thickBot="1" x14ac:dyDescent="0.3">
      <c r="B50" s="105" t="s">
        <v>61</v>
      </c>
      <c r="C50" s="93"/>
      <c r="D50" s="103" t="s">
        <v>129</v>
      </c>
      <c r="E50" s="103">
        <f>E48+1</f>
        <v>3</v>
      </c>
      <c r="F50" s="93"/>
      <c r="G50" s="93"/>
      <c r="H50" s="93"/>
      <c r="I50" s="93"/>
      <c r="J50" s="93"/>
      <c r="K50" s="93"/>
      <c r="L50" s="93"/>
      <c r="M50" s="93"/>
      <c r="N50" s="93"/>
      <c r="O50" s="93"/>
      <c r="P50" s="93"/>
      <c r="Q50" s="101"/>
    </row>
    <row r="51" spans="2:17" ht="15.75" thickBot="1" x14ac:dyDescent="0.3">
      <c r="B51" s="42"/>
      <c r="C51" s="41" t="s">
        <v>76</v>
      </c>
      <c r="D51" s="107" t="s">
        <v>125</v>
      </c>
      <c r="E51" s="103">
        <f>E49+1</f>
        <v>9</v>
      </c>
      <c r="F51" s="93"/>
      <c r="G51" s="93"/>
      <c r="H51" s="93"/>
      <c r="I51" s="93"/>
      <c r="J51" s="93"/>
      <c r="K51" s="93"/>
      <c r="L51" s="93"/>
      <c r="M51" s="93"/>
      <c r="N51" s="93"/>
      <c r="O51" s="93"/>
      <c r="P51" s="93"/>
      <c r="Q51" s="101"/>
    </row>
    <row r="52" spans="2:17" x14ac:dyDescent="0.25">
      <c r="B52" s="125" t="s">
        <v>64</v>
      </c>
      <c r="C52" s="127" t="s">
        <v>126</v>
      </c>
      <c r="D52" s="128"/>
      <c r="E52" s="108">
        <f>IF(C51=S8,B51+2,IF(C51=S9,B51-27,""))</f>
        <v>-27</v>
      </c>
      <c r="F52" s="93"/>
      <c r="G52" s="93"/>
      <c r="H52" s="93"/>
      <c r="I52" s="93"/>
      <c r="J52" s="93"/>
      <c r="K52" s="93"/>
      <c r="L52" s="93"/>
      <c r="M52" s="93"/>
      <c r="N52" s="93"/>
      <c r="O52" s="93"/>
      <c r="P52" s="93"/>
      <c r="Q52" s="101"/>
    </row>
    <row r="53" spans="2:17" x14ac:dyDescent="0.25">
      <c r="B53" s="126"/>
      <c r="C53" s="128" t="s">
        <v>127</v>
      </c>
      <c r="D53" s="128"/>
      <c r="E53" s="108">
        <f>IF(C51=S8,B51+43,IF(C51=S9,B51+18,""))</f>
        <v>18</v>
      </c>
      <c r="F53" s="93"/>
      <c r="G53" s="93"/>
      <c r="H53" s="93"/>
      <c r="I53" s="93"/>
      <c r="J53" s="93"/>
      <c r="K53" s="93"/>
      <c r="L53" s="93"/>
      <c r="M53" s="93"/>
      <c r="N53" s="93"/>
      <c r="O53" s="93"/>
      <c r="P53" s="93"/>
      <c r="Q53" s="101"/>
    </row>
    <row r="54" spans="2:17" ht="15.75" thickBot="1" x14ac:dyDescent="0.3">
      <c r="B54" s="94"/>
      <c r="C54" s="110"/>
      <c r="D54" s="110"/>
      <c r="E54" s="110"/>
      <c r="F54" s="110"/>
      <c r="G54" s="110"/>
      <c r="H54" s="110"/>
      <c r="I54" s="110"/>
      <c r="J54" s="110"/>
      <c r="K54" s="110"/>
      <c r="L54" s="110"/>
      <c r="M54" s="110"/>
      <c r="N54" s="110"/>
      <c r="O54" s="110"/>
      <c r="P54" s="110"/>
      <c r="Q54" s="95"/>
    </row>
    <row r="55" spans="2:17" x14ac:dyDescent="0.25">
      <c r="B55" s="51"/>
      <c r="C55" s="46"/>
      <c r="D55" s="46"/>
      <c r="E55" s="46"/>
      <c r="F55" s="46"/>
      <c r="G55" s="46"/>
      <c r="H55" s="46"/>
      <c r="I55" s="46"/>
      <c r="J55" s="46"/>
      <c r="K55" s="46"/>
      <c r="L55" s="46"/>
      <c r="M55" s="46"/>
      <c r="N55" s="46"/>
      <c r="O55" s="46"/>
      <c r="P55" s="46"/>
      <c r="Q55" s="49"/>
    </row>
    <row r="56" spans="2:17" ht="14.25" customHeight="1" x14ac:dyDescent="0.25">
      <c r="B56" s="151" t="s">
        <v>130</v>
      </c>
      <c r="C56" s="152"/>
      <c r="D56" s="152"/>
      <c r="E56" s="152"/>
      <c r="F56" s="152"/>
      <c r="G56" s="152"/>
      <c r="H56" s="152"/>
      <c r="I56" s="152"/>
      <c r="J56" s="152"/>
      <c r="K56" s="152"/>
      <c r="L56" s="152"/>
      <c r="Q56" s="48"/>
    </row>
    <row r="57" spans="2:17" ht="14.25" customHeight="1" x14ac:dyDescent="0.25">
      <c r="B57" s="151"/>
      <c r="C57" s="152"/>
      <c r="D57" s="152"/>
      <c r="E57" s="152"/>
      <c r="F57" s="152"/>
      <c r="G57" s="152"/>
      <c r="H57" s="152"/>
      <c r="I57" s="152"/>
      <c r="J57" s="152"/>
      <c r="K57" s="152"/>
      <c r="L57" s="152"/>
      <c r="Q57" s="48"/>
    </row>
    <row r="58" spans="2:17" ht="20.25" customHeight="1" thickBot="1" x14ac:dyDescent="0.3">
      <c r="B58" s="153"/>
      <c r="C58" s="154"/>
      <c r="D58" s="154"/>
      <c r="E58" s="154"/>
      <c r="F58" s="154"/>
      <c r="G58" s="154"/>
      <c r="H58" s="154"/>
      <c r="I58" s="154"/>
      <c r="J58" s="154"/>
      <c r="K58" s="154"/>
      <c r="L58" s="154"/>
      <c r="M58" s="50"/>
      <c r="N58" s="50"/>
      <c r="O58" s="50"/>
      <c r="P58" s="50"/>
      <c r="Q58" s="111" t="s">
        <v>68</v>
      </c>
    </row>
    <row r="59" spans="2:17" ht="5.25" customHeight="1" x14ac:dyDescent="0.25">
      <c r="B59" s="52" t="s">
        <v>69</v>
      </c>
    </row>
  </sheetData>
  <mergeCells count="23">
    <mergeCell ref="B5:G5"/>
    <mergeCell ref="B7:F7"/>
    <mergeCell ref="B8:F8"/>
    <mergeCell ref="H9:J9"/>
    <mergeCell ref="K9:M9"/>
    <mergeCell ref="Q9:Q10"/>
    <mergeCell ref="H10:H11"/>
    <mergeCell ref="I10:J10"/>
    <mergeCell ref="K10:K11"/>
    <mergeCell ref="L10:M10"/>
    <mergeCell ref="N10:O10"/>
    <mergeCell ref="N9:O9"/>
    <mergeCell ref="B52:B53"/>
    <mergeCell ref="C52:D52"/>
    <mergeCell ref="C53:D53"/>
    <mergeCell ref="B56:L58"/>
    <mergeCell ref="F18:F19"/>
    <mergeCell ref="E21:F21"/>
    <mergeCell ref="C22:F22"/>
    <mergeCell ref="F35:F36"/>
    <mergeCell ref="B37:B38"/>
    <mergeCell ref="C37:D37"/>
    <mergeCell ref="C38:D38"/>
  </mergeCells>
  <dataValidations count="4">
    <dataValidation type="list" allowBlank="1" showInputMessage="1" showErrorMessage="1" sqref="C51 C36" xr:uid="{F5F3CB0A-9618-428D-A942-CF3C55615671}">
      <formula1>$S$8:$S$9</formula1>
    </dataValidation>
    <dataValidation type="whole" allowBlank="1" showInputMessage="1" showErrorMessage="1" sqref="B51 B36" xr:uid="{DD14A477-3F0B-4FFC-85C3-0A0F0B897FED}">
      <formula1>500</formula1>
      <formula2>2982</formula2>
    </dataValidation>
    <dataValidation type="whole" allowBlank="1" showInputMessage="1" showErrorMessage="1" sqref="B44" xr:uid="{36DDC820-7DB1-4DB2-B860-401E1F7B5994}">
      <formula1>2286</formula1>
      <formula2>3886</formula2>
    </dataValidation>
    <dataValidation type="whole" allowBlank="1" showInputMessage="1" showErrorMessage="1" sqref="B29" xr:uid="{650CD3FF-2300-49FF-9009-549D1355BF2B}">
      <formula1>1110</formula1>
      <formula2>2310</formula2>
    </dataValidation>
  </dataValidations>
  <pageMargins left="0.7" right="0.7" top="0.78740157499999996" bottom="0.78740157499999996" header="0.3" footer="0.3"/>
  <drawing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Explanations</vt:lpstr>
      <vt:lpstr>MUTO L, XL and SC</vt:lpstr>
      <vt:lpstr>MUTO Telescopic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 Kintzel</dc:creator>
  <cp:lastModifiedBy>Ursula Thiebes</cp:lastModifiedBy>
  <dcterms:created xsi:type="dcterms:W3CDTF">2022-04-27T05:45:31Z</dcterms:created>
  <dcterms:modified xsi:type="dcterms:W3CDTF">2022-04-27T07:01:01Z</dcterms:modified>
</cp:coreProperties>
</file>