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T:\shared\deenn\glas_gbo_pm_sbo\gbo - igs\marketing_pm_dg\05_Online_Marketing\08_Compendium\"/>
    </mc:Choice>
  </mc:AlternateContent>
  <xr:revisionPtr revIDLastSave="0" documentId="13_ncr:1_{CF889409-F1DB-4DF3-ADFF-EAEF0C1CE130}" xr6:coauthVersionLast="47" xr6:coauthVersionMax="47" xr10:uidLastSave="{00000000-0000-0000-0000-000000000000}"/>
  <bookViews>
    <workbookView xWindow="28680" yWindow="-120" windowWidth="29040" windowHeight="15840" xr2:uid="{92CA1A87-F7F3-479F-A756-4E6A7992C170}"/>
  </bookViews>
  <sheets>
    <sheet name="Erläuterungen" sheetId="4" r:id="rId1"/>
    <sheet name="MUTO L, XL und SC" sheetId="2" r:id="rId2"/>
    <sheet name="MUTO Telescopic"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7" i="2" l="1"/>
  <c r="E46" i="2"/>
  <c r="E44" i="2"/>
  <c r="E45" i="2" s="1"/>
  <c r="E43" i="2"/>
  <c r="E41" i="2"/>
  <c r="E42" i="2" s="1"/>
  <c r="E33" i="2"/>
  <c r="E32" i="2"/>
  <c r="E31" i="2"/>
  <c r="F30" i="2"/>
  <c r="E30" i="2"/>
  <c r="E29" i="2"/>
  <c r="F28" i="2"/>
  <c r="E27" i="2"/>
  <c r="E28" i="2" s="1"/>
  <c r="E53" i="1"/>
  <c r="E52" i="1"/>
  <c r="E51" i="1"/>
  <c r="E50" i="1"/>
  <c r="E49" i="1"/>
  <c r="E48" i="1"/>
  <c r="E47" i="1"/>
  <c r="E45" i="1"/>
  <c r="E46" i="1" s="1"/>
  <c r="E44" i="1"/>
  <c r="E43" i="1"/>
  <c r="E38" i="1"/>
  <c r="E37" i="1"/>
  <c r="E34" i="1"/>
  <c r="E32" i="1" s="1"/>
  <c r="E33" i="1"/>
  <c r="E35" i="1" s="1"/>
  <c r="E30" i="1"/>
  <c r="E31" i="1" s="1"/>
  <c r="E29" i="1"/>
  <c r="E28" i="1"/>
  <c r="E3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Marko Buescher</author>
  </authors>
  <commentList>
    <comment ref="E21" authorId="0" shapeId="0" xr:uid="{92CCEF4D-7DFD-45EF-8F02-8B89BC4E0BDE}">
      <text>
        <r>
          <rPr>
            <b/>
            <sz val="9"/>
            <color indexed="81"/>
            <rFont val="Segoe UI"/>
            <family val="2"/>
          </rPr>
          <t>Detailblatt:
36-304
Glasbearbeitung:
36-004</t>
        </r>
      </text>
    </comment>
    <comment ref="E22" authorId="0" shapeId="0" xr:uid="{BDF0F942-9F4F-4454-B27D-E7B495307C64}">
      <text>
        <r>
          <rPr>
            <b/>
            <sz val="9"/>
            <color indexed="81"/>
            <rFont val="Segoe UI"/>
            <family val="2"/>
          </rPr>
          <t>Detailblatt:
36-506
Glasbearbeitung:
36-009</t>
        </r>
      </text>
    </comment>
    <comment ref="E23" authorId="0" shapeId="0" xr:uid="{F8963497-3B65-4948-8082-3163F49DB61D}">
      <text>
        <r>
          <rPr>
            <b/>
            <sz val="9"/>
            <color indexed="81"/>
            <rFont val="Segoe UI"/>
            <family val="2"/>
          </rPr>
          <t>Detailblatt:
36-513
Glasbearbeitung:
36-009</t>
        </r>
      </text>
    </comment>
    <comment ref="E24" authorId="0" shapeId="0" xr:uid="{D756D291-7C41-4A8E-89D2-E21C988D6C5F}">
      <text>
        <r>
          <rPr>
            <b/>
            <sz val="9"/>
            <color indexed="81"/>
            <rFont val="Segoe UI"/>
            <family val="2"/>
          </rPr>
          <t xml:space="preserve">Detailblatt:
36-608
Glasbearbeitung:
36-009
</t>
        </r>
      </text>
    </comment>
    <comment ref="E25" authorId="0" shapeId="0" xr:uid="{F5681945-5677-4D57-B425-F4FB724E7DB4}">
      <text>
        <r>
          <rPr>
            <b/>
            <sz val="9"/>
            <color indexed="81"/>
            <rFont val="Segoe UI"/>
            <family val="2"/>
          </rPr>
          <t>Detailblatt:
36-608
Glasbearbeitung:
36-009</t>
        </r>
      </text>
    </comment>
    <comment ref="B27" authorId="0" shapeId="0" xr:uid="{2EB2C835-9146-4DEE-9E12-976E077BFD7D}">
      <text>
        <r>
          <rPr>
            <sz val="9"/>
            <color indexed="81"/>
            <rFont val="Arial"/>
            <family val="2"/>
          </rPr>
          <t>Das Maß der lichten Weite beschreibt den Abstand zwischen den Seitenteilen Tür-Zu- und Tür-Auf-Seite  bzw. die Breite des Oberlichtes inkl. Luft links und rechts</t>
        </r>
      </text>
    </comment>
    <comment ref="D27" authorId="0" shapeId="0" xr:uid="{A53497A7-C971-4E2D-B426-7F9E5331C53C}">
      <text>
        <r>
          <rPr>
            <sz val="9"/>
            <color indexed="81"/>
            <rFont val="Arial"/>
            <family val="2"/>
          </rPr>
          <t>Flügelbreite</t>
        </r>
      </text>
    </comment>
    <comment ref="D28" authorId="0" shapeId="0" xr:uid="{C30A170E-1DC3-4950-AA3E-76CF1F3ECC1A}">
      <text>
        <r>
          <rPr>
            <sz val="9"/>
            <color indexed="81"/>
            <rFont val="Arial"/>
            <family val="2"/>
          </rPr>
          <t>Laufschienenlänge ohne Stirnabdeckungen (je 2 mm links und rechts)</t>
        </r>
      </text>
    </comment>
    <comment ref="D29" authorId="0" shapeId="0" xr:uid="{DEFCFFD3-B580-4E47-B68F-4E17DA918CF2}">
      <text>
        <r>
          <rPr>
            <sz val="9"/>
            <color indexed="81"/>
            <rFont val="Arial"/>
            <family val="2"/>
          </rPr>
          <t>Bohrabstand</t>
        </r>
      </text>
    </comment>
    <comment ref="D30" authorId="0" shapeId="0" xr:uid="{115526E2-6DA6-4D01-8D99-70BAD556F50E}">
      <text>
        <r>
          <rPr>
            <sz val="9"/>
            <color indexed="81"/>
            <rFont val="Arial"/>
            <family val="2"/>
          </rPr>
          <t>Teilung</t>
        </r>
      </text>
    </comment>
    <comment ref="D31" authorId="0" shapeId="0" xr:uid="{5DA0DCFC-E2A9-4F95-8DC1-45E07DE907CB}">
      <text>
        <r>
          <rPr>
            <sz val="9"/>
            <color indexed="81"/>
            <rFont val="Arial"/>
            <family val="2"/>
          </rPr>
          <t>Anzahl Bohrungen</t>
        </r>
      </text>
    </comment>
    <comment ref="B33" authorId="0" shapeId="0" xr:uid="{3502030E-2FE7-4381-9526-80B3AA6088D4}">
      <text>
        <r>
          <rPr>
            <sz val="9"/>
            <color indexed="81"/>
            <rFont val="Arial"/>
            <family val="2"/>
          </rPr>
          <t>Die lichte Höhe ist definiert von Oberkante Fertigfußboden bis Unterkante Oberlicht bzw. Unterkante Laufschiene</t>
        </r>
      </text>
    </comment>
    <comment ref="E36" authorId="0" shapeId="0" xr:uid="{77B26AA7-C0DD-4F26-A4C7-FFD4C9601F21}">
      <text>
        <r>
          <rPr>
            <b/>
            <sz val="9"/>
            <color indexed="81"/>
            <rFont val="Segoe UI"/>
            <family val="2"/>
          </rPr>
          <t>Detailblatt:
36-325
Glasbearbeitung:
36-005</t>
        </r>
      </text>
    </comment>
    <comment ref="E37" authorId="0" shapeId="0" xr:uid="{54653DCA-B9D5-4AD3-8484-0783889C9FEF}">
      <text>
        <r>
          <rPr>
            <b/>
            <sz val="9"/>
            <color indexed="81"/>
            <rFont val="Segoe UI"/>
            <family val="2"/>
          </rPr>
          <t>Detailblatt:
36-530
Glasbearbeitung:
36-010</t>
        </r>
      </text>
    </comment>
    <comment ref="E38" authorId="0" shapeId="0" xr:uid="{92B0EBEB-C181-495E-BFD9-C1DDB7205B13}">
      <text>
        <r>
          <rPr>
            <b/>
            <sz val="9"/>
            <color indexed="81"/>
            <rFont val="Segoe UI"/>
            <family val="2"/>
          </rPr>
          <t>Detailblatt:
36-531
Glasbearbeitung:
36-010</t>
        </r>
      </text>
    </comment>
    <comment ref="E39" authorId="0" shapeId="0" xr:uid="{02205E7F-D262-431B-A8B2-0C496A8E066C}">
      <text>
        <r>
          <rPr>
            <b/>
            <sz val="9"/>
            <color indexed="81"/>
            <rFont val="Segoe UI"/>
            <family val="2"/>
          </rPr>
          <t>Detailblatt:
36-608 
(nur einflügelig)
Glasbearbeitung:
36-010</t>
        </r>
      </text>
    </comment>
    <comment ref="B41" authorId="0" shapeId="0" xr:uid="{139044EE-318E-404B-973D-7DAA9B844DA0}">
      <text>
        <r>
          <rPr>
            <sz val="9"/>
            <color indexed="81"/>
            <rFont val="Arial"/>
            <family val="2"/>
          </rPr>
          <t>Das Maß der lichten Weite beschreibt den Abstand zwischen den Seitenteilen Tür-Zu- und Tür-Auf-Seite  bzw. die Breite des Oberlichtes inkl. Luft links und rechts</t>
        </r>
      </text>
    </comment>
    <comment ref="D41" authorId="0" shapeId="0" xr:uid="{52E9E91C-9097-4A98-AACD-B532F0E4DC3C}">
      <text>
        <r>
          <rPr>
            <sz val="9"/>
            <color indexed="81"/>
            <rFont val="Arial"/>
            <family val="2"/>
          </rPr>
          <t>Flügelbreite</t>
        </r>
      </text>
    </comment>
    <comment ref="D42" authorId="0" shapeId="0" xr:uid="{3C90D575-EFC6-4D11-85B7-FF771E97AF46}">
      <text>
        <r>
          <rPr>
            <sz val="9"/>
            <color indexed="81"/>
            <rFont val="Arial"/>
            <family val="2"/>
          </rPr>
          <t>Laufschienenlänge ohne Stirnabdeckungen (je 2 mm links und rechts)</t>
        </r>
      </text>
    </comment>
    <comment ref="D43" authorId="0" shapeId="0" xr:uid="{42B7D1BE-3E23-474E-AEEC-228EBE6E75EB}">
      <text>
        <r>
          <rPr>
            <sz val="9"/>
            <color indexed="81"/>
            <rFont val="Arial"/>
            <family val="2"/>
          </rPr>
          <t>Bohrabstand</t>
        </r>
      </text>
    </comment>
    <comment ref="D44" authorId="0" shapeId="0" xr:uid="{882A8C51-70EB-4902-80A5-2EB8A2782092}">
      <text>
        <r>
          <rPr>
            <sz val="9"/>
            <color indexed="81"/>
            <rFont val="Arial"/>
            <family val="2"/>
          </rPr>
          <t>Teilung</t>
        </r>
      </text>
    </comment>
    <comment ref="D45" authorId="0" shapeId="0" xr:uid="{7AC8A78F-359A-4713-95AB-28380DC63FEC}">
      <text>
        <r>
          <rPr>
            <sz val="9"/>
            <color indexed="81"/>
            <rFont val="Arial"/>
            <family val="2"/>
          </rPr>
          <t>Anzahl Bohrungen</t>
        </r>
      </text>
    </comment>
    <comment ref="B47" authorId="0" shapeId="0" xr:uid="{E6CEE78B-6CA4-40BF-B02A-81DDB0955975}">
      <text>
        <r>
          <rPr>
            <sz val="9"/>
            <color indexed="81"/>
            <rFont val="Segoe UI"/>
            <family val="2"/>
          </rPr>
          <t>Die lichte Höhe ist definiert von Oberkante Fertigfußboden bis Unterkante Oberlicht bzw. Unterkante Laufschiene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Marko Buescher</author>
  </authors>
  <commentList>
    <comment ref="E25" authorId="0" shapeId="0" xr:uid="{24F53587-5F47-4EDF-A28C-BBDAC215BB45}">
      <text>
        <r>
          <rPr>
            <b/>
            <sz val="9"/>
            <color indexed="81"/>
            <rFont val="Segoe UI"/>
            <family val="2"/>
          </rPr>
          <t>Bestellblatt:
36-700
Detailblatt:
36-712, 36-715, 36-722
Glasbearbeitung:
36-745</t>
        </r>
      </text>
    </comment>
    <comment ref="E26" authorId="0" shapeId="0" xr:uid="{2F310368-1261-4843-A29F-D7D39BBB9830}">
      <text>
        <r>
          <rPr>
            <b/>
            <sz val="9"/>
            <color indexed="81"/>
            <rFont val="Segoe UI"/>
            <family val="2"/>
          </rPr>
          <t>Bestellblatt:
36-700
Detailblatt:
36-712, 36-715, 36-722
Glasbearbeitung:
36-745</t>
        </r>
      </text>
    </comment>
    <comment ref="D28" authorId="0" shapeId="0" xr:uid="{55546F11-E97A-43AB-ADBF-1B60581F67B0}">
      <text>
        <r>
          <rPr>
            <sz val="9"/>
            <color indexed="81"/>
            <rFont val="Arial"/>
            <family val="2"/>
          </rPr>
          <t>Flügelbreite Schnellläufer</t>
        </r>
      </text>
    </comment>
    <comment ref="B29" authorId="0" shapeId="0" xr:uid="{6ADDB892-2C91-4E00-8CEA-309C9072A5CE}">
      <text>
        <r>
          <rPr>
            <sz val="9"/>
            <color indexed="81"/>
            <rFont val="Arial"/>
            <family val="2"/>
          </rPr>
          <t>Das Maß der lichten Weite beschreibt den Abstand zwischen den Seitenteilen Tür-Zu- und Tür-Auf-Seite  bzw. die Breite des Oberlichtes inkl. Luft links und rechts</t>
        </r>
      </text>
    </comment>
    <comment ref="D29" authorId="0" shapeId="0" xr:uid="{49D262BE-C657-4935-8DAD-147C9E1CD1CC}">
      <text>
        <r>
          <rPr>
            <sz val="9"/>
            <color indexed="81"/>
            <rFont val="Arial"/>
            <family val="2"/>
          </rPr>
          <t>Flügelbreite Langsamläufer</t>
        </r>
      </text>
    </comment>
    <comment ref="D30" authorId="0" shapeId="0" xr:uid="{EB340CA8-C42A-4167-BE2B-FE9BD2C6F00E}">
      <text>
        <r>
          <rPr>
            <sz val="9"/>
            <color indexed="81"/>
            <rFont val="Arial"/>
            <family val="2"/>
          </rPr>
          <t>Laufschienenlänge ohne Stirnabdeckungen (je 2 mm links und rechts)</t>
        </r>
      </text>
    </comment>
    <comment ref="D31" authorId="0" shapeId="0" xr:uid="{D82621D0-4E69-4719-B033-E344AC544CC4}">
      <text>
        <r>
          <rPr>
            <sz val="9"/>
            <color indexed="81"/>
            <rFont val="Arial"/>
            <family val="2"/>
          </rPr>
          <t>Bohrabstand im Seitenteil</t>
        </r>
      </text>
    </comment>
    <comment ref="B32" authorId="0" shapeId="0" xr:uid="{948107F5-B253-41FD-8EAB-149405CFE1E8}">
      <text>
        <r>
          <rPr>
            <sz val="9"/>
            <color indexed="81"/>
            <rFont val="Arial"/>
            <family val="2"/>
          </rPr>
          <t>Das Maß V beschreibt den Überstand des Schnellläufers zu Seitenteil und Langsamläufer in geöffnetem Zustand. Siehe hierzu auch Detailblatt 36-747</t>
        </r>
      </text>
    </comment>
    <comment ref="D32" authorId="0" shapeId="0" xr:uid="{0424E29E-5EF7-40FD-B9E4-E54225A03CE1}">
      <text>
        <r>
          <rPr>
            <sz val="9"/>
            <color indexed="81"/>
            <rFont val="Arial"/>
            <family val="2"/>
          </rPr>
          <t>Bohrabstand im Oberlicht</t>
        </r>
      </text>
    </comment>
    <comment ref="D33" authorId="0" shapeId="0" xr:uid="{98C723B3-3AA0-4D1A-BFA8-02564EC80301}">
      <text>
        <r>
          <rPr>
            <sz val="9"/>
            <color indexed="81"/>
            <rFont val="Arial"/>
            <family val="2"/>
          </rPr>
          <t>Teilung im Seitenteil</t>
        </r>
      </text>
    </comment>
    <comment ref="D34" authorId="0" shapeId="0" xr:uid="{3AB385E0-AB9E-4334-A61B-84371F16AC5E}">
      <text>
        <r>
          <rPr>
            <sz val="9"/>
            <color indexed="81"/>
            <rFont val="Arial"/>
            <family val="2"/>
          </rPr>
          <t>Teilung im Oberlicht</t>
        </r>
      </text>
    </comment>
    <comment ref="D35" authorId="0" shapeId="0" xr:uid="{7A89925E-A33C-46AF-92DA-4803A945E130}">
      <text>
        <r>
          <rPr>
            <sz val="9"/>
            <color indexed="81"/>
            <rFont val="Arial"/>
            <family val="2"/>
          </rPr>
          <t>Anzahl Bohrungen im Seitenteil Tür-Auf-Seite</t>
        </r>
      </text>
    </comment>
    <comment ref="B36" authorId="0" shapeId="0" xr:uid="{C6A35FE2-DC2F-4873-8766-CAF5EB046F90}">
      <text>
        <r>
          <rPr>
            <sz val="9"/>
            <color indexed="81"/>
            <rFont val="Arial"/>
            <family val="2"/>
          </rPr>
          <t>Die lichte Höhe ist definiert von Oberkante Fertigfußboden bis Unterkante Oberlicht bzw. Unterkante Laufschiene</t>
        </r>
      </text>
    </comment>
    <comment ref="C36" authorId="0" shapeId="0" xr:uid="{A8A88F38-3922-41A1-A1C1-973119B021D4}">
      <text>
        <r>
          <rPr>
            <sz val="9"/>
            <color indexed="81"/>
            <rFont val="Arial"/>
            <family val="2"/>
          </rPr>
          <t>mitfahrende Bodenführung:
Zwischen OKFF und Glasflügeln existiert ein Luftspalt
Unterflurführung:
Die Glasflügel ragen in ein Profil mit 15mm unter OKFF ein welches in den Boden eingelassen ist.</t>
        </r>
      </text>
    </comment>
    <comment ref="D36" authorId="0" shapeId="0" xr:uid="{4F4561E0-C79B-40DC-94C3-9A57E04D50EB}">
      <text>
        <r>
          <rPr>
            <sz val="9"/>
            <color indexed="81"/>
            <rFont val="Arial"/>
            <family val="2"/>
          </rPr>
          <t>Anzahl Bohrungen im Oberlicht</t>
        </r>
      </text>
    </comment>
    <comment ref="E41" authorId="0" shapeId="0" xr:uid="{509BE156-6332-4D5E-8AB0-7D3DE6A59BE4}">
      <text>
        <r>
          <rPr>
            <b/>
            <sz val="9"/>
            <color indexed="81"/>
            <rFont val="Segoe UI"/>
            <family val="2"/>
          </rPr>
          <t>Bestellblatt:
36-701
Detailblatt:
36-712, 36-714, 36-725
Glasbearbeitung:
36-746</t>
        </r>
      </text>
    </comment>
    <comment ref="D43" authorId="0" shapeId="0" xr:uid="{B94A4367-0B02-4AC0-807D-2F726836E67D}">
      <text>
        <r>
          <rPr>
            <sz val="9"/>
            <color indexed="81"/>
            <rFont val="Arial"/>
            <family val="2"/>
          </rPr>
          <t>Flügelbreite Schnellläufer</t>
        </r>
      </text>
    </comment>
    <comment ref="B44" authorId="0" shapeId="0" xr:uid="{7083DF7D-F81E-4F11-A54D-DBA6AC728728}">
      <text>
        <r>
          <rPr>
            <sz val="9"/>
            <color indexed="81"/>
            <rFont val="Arial"/>
            <family val="2"/>
          </rPr>
          <t>Das Maß der lichten Weite beschreibt den Abstand zwischen den Seitenteilen Tür-Zu- und Tür-Auf-Seite  bzw. die Breite des Oberlichtes inkl. Luft links und rechts</t>
        </r>
      </text>
    </comment>
    <comment ref="D44" authorId="0" shapeId="0" xr:uid="{4E5E6EC6-2DF9-4466-BBF4-360F6CC406DB}">
      <text>
        <r>
          <rPr>
            <sz val="9"/>
            <color indexed="81"/>
            <rFont val="Arial"/>
            <family val="2"/>
          </rPr>
          <t>Flügelbreite Langsamläufer</t>
        </r>
      </text>
    </comment>
    <comment ref="D45" authorId="0" shapeId="0" xr:uid="{A9DDFECF-1038-4B50-BB96-F9281F110832}">
      <text>
        <r>
          <rPr>
            <sz val="9"/>
            <color indexed="81"/>
            <rFont val="Arial"/>
            <family val="2"/>
          </rPr>
          <t>Laufschienenlänge ohne Stirnabdeckungen (je 2 mm links und rechts)</t>
        </r>
      </text>
    </comment>
    <comment ref="D46" authorId="0" shapeId="0" xr:uid="{F272E124-9687-47C2-A831-9F08D4B877A3}">
      <text>
        <r>
          <rPr>
            <sz val="9"/>
            <color indexed="81"/>
            <rFont val="Arial"/>
            <family val="2"/>
          </rPr>
          <t>Bohrabstand im Seitenteil</t>
        </r>
      </text>
    </comment>
    <comment ref="B47" authorId="0" shapeId="0" xr:uid="{6ED734C9-A347-4D15-AC69-431508DC41FF}">
      <text>
        <r>
          <rPr>
            <sz val="9"/>
            <color indexed="81"/>
            <rFont val="Arial"/>
            <family val="2"/>
          </rPr>
          <t>Das Maß V beschreibt den Überstand des Schnellläufers zu Seitenteil und Langsamläufer in geöffnetem Zustand. Siehe hierzu auch Detailblatt 36-747</t>
        </r>
      </text>
    </comment>
    <comment ref="D47" authorId="0" shapeId="0" xr:uid="{CB0D7A66-C774-4DD2-B225-3FD0C8B5FEC4}">
      <text>
        <r>
          <rPr>
            <sz val="9"/>
            <color indexed="81"/>
            <rFont val="Arial"/>
            <family val="2"/>
          </rPr>
          <t>Bohrabstand im Oberlicht</t>
        </r>
      </text>
    </comment>
    <comment ref="D48" authorId="0" shapeId="0" xr:uid="{59BBAFD4-7613-4EF8-AECB-A5B3827DB219}">
      <text>
        <r>
          <rPr>
            <sz val="9"/>
            <color indexed="81"/>
            <rFont val="Arial"/>
            <family val="2"/>
          </rPr>
          <t>Teilung im Seitenteil</t>
        </r>
      </text>
    </comment>
    <comment ref="D49" authorId="0" shapeId="0" xr:uid="{05A52765-0E87-4803-B7DE-06ADE5AB8C4A}">
      <text>
        <r>
          <rPr>
            <sz val="9"/>
            <color indexed="81"/>
            <rFont val="Arial"/>
            <family val="2"/>
          </rPr>
          <t>Teilung im Oberlicht</t>
        </r>
      </text>
    </comment>
    <comment ref="D50" authorId="0" shapeId="0" xr:uid="{F24180F1-891F-4EF8-85B6-4D58CCD839BF}">
      <text>
        <r>
          <rPr>
            <sz val="9"/>
            <color indexed="81"/>
            <rFont val="Arial"/>
            <family val="2"/>
          </rPr>
          <t>Anzahl Bohrungen im Seitenteil Tür-Auf-Seite</t>
        </r>
      </text>
    </comment>
    <comment ref="B51" authorId="0" shapeId="0" xr:uid="{B2FFD5A1-0963-42E5-87F9-B820AB8689B5}">
      <text>
        <r>
          <rPr>
            <sz val="9"/>
            <color indexed="81"/>
            <rFont val="Arial"/>
            <family val="2"/>
          </rPr>
          <t>Die lichte Höhe ist definiert von Oberkante Fertigfußboden bis Unterkante Oberlicht bzw. Unterkante Laufschiene</t>
        </r>
      </text>
    </comment>
    <comment ref="C51" authorId="0" shapeId="0" xr:uid="{25C6171D-3A06-4243-B15F-AE7CD8FB1E11}">
      <text>
        <r>
          <rPr>
            <sz val="9"/>
            <color indexed="81"/>
            <rFont val="Arial"/>
            <family val="2"/>
          </rPr>
          <t>mitfahrende Bodenführung:
Zwischen OKFF und Glasflügeln existiert ein Luftspalt
Unterflurführung:
Die Glasflügel ragen in ein Profil mit 15mm unter OKFF ein welches in den Boden eingelassen ist.</t>
        </r>
      </text>
    </comment>
    <comment ref="D51" authorId="0" shapeId="0" xr:uid="{8C954606-6653-4CF9-B914-6A4E709C542C}">
      <text>
        <r>
          <rPr>
            <sz val="9"/>
            <color indexed="81"/>
            <rFont val="Segoe UI"/>
            <family val="2"/>
          </rPr>
          <t>Anzahl Bohrungen im Oberlicht</t>
        </r>
      </text>
    </comment>
  </commentList>
</comments>
</file>

<file path=xl/sharedStrings.xml><?xml version="1.0" encoding="utf-8"?>
<sst xmlns="http://schemas.openxmlformats.org/spreadsheetml/2006/main" count="198" uniqueCount="133">
  <si>
    <t>Berechnung der Glasbearbeitung für Festteile MUTO an Glas</t>
  </si>
  <si>
    <t>gültig für MUTO Premium Telescopic 80</t>
  </si>
  <si>
    <t>Unterflur Bodenführung</t>
  </si>
  <si>
    <t>zweiflügelig</t>
  </si>
  <si>
    <t>vierflügelig</t>
  </si>
  <si>
    <t>Tabelle T (einflügelig)</t>
  </si>
  <si>
    <t>Tabelle T (zweiflügelig)</t>
  </si>
  <si>
    <t>mitfahrende</t>
  </si>
  <si>
    <t>Unterflur</t>
  </si>
  <si>
    <t>Glasbearbeitung mitfahrende Bodenführung:</t>
  </si>
  <si>
    <t>mitfahrende Bodenführung</t>
  </si>
  <si>
    <t>lichte Weite:</t>
  </si>
  <si>
    <t>Teilung:</t>
  </si>
  <si>
    <t>Bodenführung:</t>
  </si>
  <si>
    <t>A-SL</t>
  </si>
  <si>
    <r>
      <t xml:space="preserve">Flügelbreite </t>
    </r>
    <r>
      <rPr>
        <b/>
        <sz val="11"/>
        <color theme="1"/>
        <rFont val="Arial"/>
        <family val="2"/>
      </rPr>
      <t>Schnellläufer</t>
    </r>
  </si>
  <si>
    <t>= LW/2 + 45* + V/2</t>
  </si>
  <si>
    <t>= LW / 4 + 28,5* + V/2</t>
  </si>
  <si>
    <t>TS</t>
  </si>
  <si>
    <t>TO</t>
  </si>
  <si>
    <t>A-LL</t>
  </si>
  <si>
    <r>
      <t xml:space="preserve">Flügelbreite </t>
    </r>
    <r>
      <rPr>
        <b/>
        <sz val="11"/>
        <color theme="1"/>
        <rFont val="Arial"/>
        <family val="2"/>
      </rPr>
      <t>Langsamläufer</t>
    </r>
  </si>
  <si>
    <t>= LW/2 + 45* - V/2</t>
  </si>
  <si>
    <t>= LW / 4 + 28,5* - V/2</t>
  </si>
  <si>
    <t>1110-1500</t>
  </si>
  <si>
    <t>2286-2885</t>
  </si>
  <si>
    <t>ABS</t>
  </si>
  <si>
    <t>Anzahl Bohrungen Seitenteil</t>
  </si>
  <si>
    <t>1501-1900</t>
  </si>
  <si>
    <t>2886-3485</t>
  </si>
  <si>
    <t>ABO</t>
  </si>
  <si>
    <t>Anzahl Bohrungen Oberlicht</t>
  </si>
  <si>
    <t>1901-2310</t>
  </si>
  <si>
    <t>3486-3886</t>
  </si>
  <si>
    <t>B</t>
  </si>
  <si>
    <t>Laufschienenlänge</t>
  </si>
  <si>
    <t>= (LW x 1,5) + 135* - V/2</t>
  </si>
  <si>
    <t>= (LW x 1,5) + 67* - V</t>
  </si>
  <si>
    <t>BAS</t>
  </si>
  <si>
    <t>Bohrabstand Seitenteil</t>
  </si>
  <si>
    <t>= ((B-LW) - 180*) / TS</t>
  </si>
  <si>
    <t>= (B - LW - 190*) / (2 x TS)</t>
  </si>
  <si>
    <t>BAO</t>
  </si>
  <si>
    <t>Bohrabstand Oberlicht</t>
  </si>
  <si>
    <t>= (LW - 106*) / TO</t>
  </si>
  <si>
    <t>Teilung Seitenteil</t>
  </si>
  <si>
    <t>siehe Tabelle T</t>
  </si>
  <si>
    <t>Teilung Oberlicht</t>
  </si>
  <si>
    <t>LW</t>
  </si>
  <si>
    <t>lichte Weite</t>
  </si>
  <si>
    <t>Maß V</t>
  </si>
  <si>
    <t>Griffstangen Überstand</t>
  </si>
  <si>
    <t>(!!!Nicht bis Mitte Bohrung!!!)</t>
  </si>
  <si>
    <t>*</t>
  </si>
  <si>
    <t>feste, nicht veränderbare Werte</t>
  </si>
  <si>
    <t>Art.-Nr.:</t>
  </si>
  <si>
    <t>links öffnend</t>
  </si>
  <si>
    <t>rechts öffnend</t>
  </si>
  <si>
    <t>A-SL=</t>
  </si>
  <si>
    <t>A-LL=</t>
  </si>
  <si>
    <t>B=</t>
  </si>
  <si>
    <t>Maß V:</t>
  </si>
  <si>
    <t>BAS=</t>
  </si>
  <si>
    <t>BAO=</t>
  </si>
  <si>
    <t>TS=</t>
  </si>
  <si>
    <t>TO=</t>
  </si>
  <si>
    <t>lichte Höhe**:</t>
  </si>
  <si>
    <t>ABS***=</t>
  </si>
  <si>
    <t>*** plus 1 Bohrung im Seitenteil auf Tür-Zu-Seite</t>
  </si>
  <si>
    <t>ABO=</t>
  </si>
  <si>
    <t>** bis Unterk. Schiene</t>
  </si>
  <si>
    <t>Flügelhöhe SL (Schnellläufer)</t>
  </si>
  <si>
    <t>Flügelhöhe LL (Langsamläufer)</t>
  </si>
  <si>
    <t>links und rechts öffnend</t>
  </si>
  <si>
    <t>A SL=</t>
  </si>
  <si>
    <t>A LL=</t>
  </si>
  <si>
    <t>ABS=</t>
  </si>
  <si>
    <t>Die Laufschienen werden entsprechend den Maßangaben oben gefertigt und für Befestigung an Glas gebohrt ausgeliefert. 
Bei abweichendem Kundenwunsch bezüglich Laufschienenlänge und / oder Befestigungsbohrungen werden die Laufschienen ungebohrt geliefert. 
Bearbeitung muss in diesem Fall bauseits erfolgen. Damit entfällt die Gewährleistung seitens dormakaba. Anwendung auf eigene Gefahr.</t>
  </si>
  <si>
    <t>Stand: 08.2019</t>
  </si>
  <si>
    <t xml:space="preserve">
Marko Büscher, 13.07.18</t>
  </si>
  <si>
    <t>gültig für MUTO Comfort L 80, Premium XL 80/150 und Premium Self-Closing 120</t>
  </si>
  <si>
    <t>einflügelig</t>
  </si>
  <si>
    <t>A</t>
  </si>
  <si>
    <t>Flügelbreite</t>
  </si>
  <si>
    <t>= LW + 60*</t>
  </si>
  <si>
    <t>= LW / 2 + 27*</t>
  </si>
  <si>
    <t>600-800</t>
  </si>
  <si>
    <t>1266-1500</t>
  </si>
  <si>
    <t>AB</t>
  </si>
  <si>
    <t>Anzahl Bohrungen</t>
  </si>
  <si>
    <t>801-1000</t>
  </si>
  <si>
    <t>1501-2000</t>
  </si>
  <si>
    <t>= 2 x A + 67*</t>
  </si>
  <si>
    <t>= 4 x A + 12*</t>
  </si>
  <si>
    <t>1001-1200</t>
  </si>
  <si>
    <t>2001-2886</t>
  </si>
  <si>
    <t>BA</t>
  </si>
  <si>
    <t>Bohrabstand</t>
  </si>
  <si>
    <t>= 2 x (LW - 106*) / T</t>
  </si>
  <si>
    <t>= 2x (LW - 106* - 170*) / T</t>
  </si>
  <si>
    <t>1201-1500</t>
  </si>
  <si>
    <t>T</t>
  </si>
  <si>
    <t>Teilung</t>
  </si>
  <si>
    <t>2001-2440</t>
  </si>
  <si>
    <t>(nur XL)</t>
  </si>
  <si>
    <t>MUTO L 80:</t>
  </si>
  <si>
    <t>MUTO XL 80:</t>
  </si>
  <si>
    <t>MUTO XL150:</t>
  </si>
  <si>
    <t>MUTO SC rechts öffnend:</t>
  </si>
  <si>
    <t>MUTO SC links öffnend:</t>
  </si>
  <si>
    <t>A=</t>
  </si>
  <si>
    <t>BA=</t>
  </si>
  <si>
    <t>T=</t>
  </si>
  <si>
    <t>AB=</t>
  </si>
  <si>
    <r>
      <t>Flügelhöhe</t>
    </r>
    <r>
      <rPr>
        <b/>
        <sz val="11"/>
        <color theme="1"/>
        <rFont val="Arial"/>
        <family val="2"/>
      </rPr>
      <t xml:space="preserve"> L 80</t>
    </r>
  </si>
  <si>
    <r>
      <t>Flügelhöhe</t>
    </r>
    <r>
      <rPr>
        <b/>
        <sz val="11"/>
        <color theme="1"/>
        <rFont val="Arial"/>
        <family val="2"/>
      </rPr>
      <t xml:space="preserve"> XL 80/150 und SC</t>
    </r>
  </si>
  <si>
    <t>** bis Unterkante Schiene</t>
  </si>
  <si>
    <t>MUTO SC:</t>
  </si>
  <si>
    <r>
      <t>Flügelhöhe</t>
    </r>
    <r>
      <rPr>
        <b/>
        <sz val="11"/>
        <color theme="1"/>
        <rFont val="Arial"/>
        <family val="2"/>
      </rPr>
      <t xml:space="preserve"> XL 80/150</t>
    </r>
  </si>
  <si>
    <t>Die Laufschienen werden entsprechend den Maßangaben oben gefertigt und für Befestigung an Glas gebohrt ausgeliefert. 
Bei abweichendem Kundenwunsch bezüglich Laufschienenlänge und / oder Befestigungsbohrungen werden die Laufschienen ungebohrt geliefert. Bearbeitung muss in diesem Fall bauseits erfolgen. Damit entfällt die Gewährleistung seitens dormakaba. Anwendung auf eigene Gefahr.</t>
  </si>
  <si>
    <t xml:space="preserve">Mit diesem Tool geben wir Ihnen ein Hilfsmittel an die Hand, das die Berechnung der Glasbearbeitung für Festteile bei MUTO an Glas für Sie wesentlich vereinfacht.
Außerdem berechnet das Tool für Sie die Flügelhöhen und Flügelbreiten. </t>
  </si>
  <si>
    <r>
      <t xml:space="preserve">Tabellenblatt </t>
    </r>
    <r>
      <rPr>
        <b/>
        <sz val="12"/>
        <rFont val="Arial"/>
        <family val="2"/>
      </rPr>
      <t>MUTO L, XL und SC</t>
    </r>
    <r>
      <rPr>
        <sz val="12"/>
        <rFont val="Arial"/>
        <family val="2"/>
      </rPr>
      <t xml:space="preserve"> = Berechnungen für MUTO Comfort L 80, Premium XL 80/150 und Premium Self-Closing 120 </t>
    </r>
  </si>
  <si>
    <r>
      <t xml:space="preserve">Tabellenblatt </t>
    </r>
    <r>
      <rPr>
        <b/>
        <sz val="12"/>
        <rFont val="Arial"/>
        <family val="2"/>
      </rPr>
      <t xml:space="preserve">MUTO Telescopic    </t>
    </r>
    <r>
      <rPr>
        <sz val="12"/>
        <rFont val="Arial"/>
        <family val="2"/>
      </rPr>
      <t xml:space="preserve"> = Berechnungen für MUTO Premium Telescopic 80 </t>
    </r>
  </si>
  <si>
    <t>Hinweis</t>
  </si>
  <si>
    <r>
      <t xml:space="preserve">Bei den Berechnungen der Glasbearbeitung auf den folgenden Tabellenblättern erfolgt </t>
    </r>
    <r>
      <rPr>
        <b/>
        <sz val="12"/>
        <rFont val="Arial"/>
        <family val="2"/>
      </rPr>
      <t>keine Plausibilitätsprüfung für die Anwendung mit DORMOTION.</t>
    </r>
    <r>
      <rPr>
        <sz val="12"/>
        <rFont val="Arial"/>
        <family val="2"/>
      </rPr>
      <t xml:space="preserve"> 
Bitte beachten Sie: Die Anwendung mit DORMOTION ist möglich bei MUTO L 80 ab 600 mm Lichte Weite | bei MUTO XL 80/150 ab 750 mm Lichte Weite. 
Bitte nutzen Sie für die Plausibilitätsprüfung weiterhin die Detailblätter und / oder die Technik-Broschüre!</t>
    </r>
  </si>
  <si>
    <t>Einfache Handhabung des Tools</t>
  </si>
  <si>
    <r>
      <rPr>
        <b/>
        <sz val="12"/>
        <rFont val="Arial"/>
        <family val="2"/>
      </rPr>
      <t>Rote Dreiecke:</t>
    </r>
    <r>
      <rPr>
        <sz val="12"/>
        <rFont val="Arial"/>
        <family val="2"/>
      </rPr>
      <t xml:space="preserve"> In den rechten oberen Ecken einiger Felder finden Sie kleine rote Dreiecke. 
Wenn Sie mit der Maus auf diese roten Ecken fahren, sehen Sie Erklärungen zu dem jeweiligen Feld sowie Hinweise auf die entsprechenden Detail-Zeichnungen (Zeichnungs-Nummern). Bei Rechts-Click auf die Ecken können Sie die Notiz auch ein- und später wieder ausblenden.</t>
    </r>
  </si>
  <si>
    <r>
      <rPr>
        <b/>
        <sz val="12"/>
        <rFont val="Arial"/>
        <family val="2"/>
      </rPr>
      <t xml:space="preserve">Grün hinterlegte Felder: </t>
    </r>
    <r>
      <rPr>
        <sz val="12"/>
        <rFont val="Arial"/>
        <family val="2"/>
      </rPr>
      <t xml:space="preserve">Tragen Sie die gewünschten Maße (lichte Weite / lichte Höhe / Maß V) in die grün hinterlegten Felder ein. </t>
    </r>
  </si>
  <si>
    <t xml:space="preserve">
                                            Im Tabellenblatt MUTO Telescopic wählen Sie bitte außerdem zwischen den Varianten
                                            Unterflur Bodenführung und mitfahrende Bodenführung. (Feld anklicken + auswählen)
</t>
  </si>
  <si>
    <r>
      <rPr>
        <b/>
        <sz val="12"/>
        <rFont val="Arial"/>
        <family val="2"/>
      </rPr>
      <t>Gelb hinterlegte Felder:</t>
    </r>
    <r>
      <rPr>
        <sz val="12"/>
        <rFont val="Arial"/>
        <family val="2"/>
      </rPr>
      <t xml:space="preserve"> In den gelb hinterlegten Feldern finden Sie sodann die Ergebnis-Maße.</t>
    </r>
  </si>
  <si>
    <t>Alle anderen Felder sind gesperrt, damit keine Berechnungsfehler entstehen können.</t>
  </si>
  <si>
    <r>
      <rPr>
        <b/>
        <sz val="12"/>
        <rFont val="Arial"/>
        <family val="2"/>
      </rPr>
      <t xml:space="preserve">Drucken: </t>
    </r>
    <r>
      <rPr>
        <sz val="12"/>
        <rFont val="Arial"/>
        <family val="2"/>
      </rPr>
      <t>Der Druckbereich ist vordefiniert, so dass jede Berechnung auf ein Blatt Papier (A4 oder A3) gedruckt werden kann.</t>
    </r>
  </si>
  <si>
    <t>Detaillierte Informationen zur Glasbearbeitung MUTO entnehmen Sie bitte unserer Technischen Broschüre sowie den entsprechenden Detail-Zeichnungen. 
Diese Unterlagen zu MUTO finden Sie unter dem Produktbereich "Schiebetürbeschläge" auf unserer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</si>
</sst>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8"/>
      <color rgb="FF003594"/>
      <name val="Arial"/>
      <family val="2"/>
    </font>
    <font>
      <sz val="12"/>
      <color rgb="FF003594"/>
      <name val="Arial"/>
      <family val="2"/>
    </font>
    <font>
      <b/>
      <sz val="11"/>
      <color theme="1"/>
      <name val="Arial"/>
      <family val="2"/>
    </font>
    <font>
      <sz val="5"/>
      <color theme="1"/>
      <name val="Arial"/>
      <family val="2"/>
    </font>
    <font>
      <b/>
      <sz val="11"/>
      <color rgb="FFFF0000"/>
      <name val="Arial"/>
      <family val="2"/>
    </font>
    <font>
      <b/>
      <u/>
      <sz val="11"/>
      <color theme="1"/>
      <name val="Arial"/>
      <family val="2"/>
    </font>
    <font>
      <sz val="11"/>
      <name val="Arial"/>
      <family val="2"/>
    </font>
    <font>
      <sz val="1"/>
      <color theme="1"/>
      <name val="Arial"/>
      <family val="2"/>
    </font>
    <font>
      <b/>
      <sz val="9"/>
      <color indexed="81"/>
      <name val="Segoe UI"/>
      <family val="2"/>
    </font>
    <font>
      <sz val="9"/>
      <color indexed="81"/>
      <name val="Arial"/>
      <family val="2"/>
    </font>
    <font>
      <sz val="9"/>
      <color indexed="81"/>
      <name val="Segoe UI"/>
      <family val="2"/>
    </font>
    <font>
      <sz val="18"/>
      <color rgb="FF922C48"/>
      <name val="Arial"/>
      <family val="2"/>
    </font>
    <font>
      <b/>
      <sz val="11"/>
      <color rgb="FF922C48"/>
      <name val="Arial"/>
      <family val="2"/>
    </font>
    <font>
      <sz val="12"/>
      <color rgb="FF922C48"/>
      <name val="Arial"/>
      <family val="2"/>
    </font>
    <font>
      <sz val="11"/>
      <color rgb="FFFF0000"/>
      <name val="Arial"/>
      <family val="2"/>
    </font>
    <font>
      <u/>
      <sz val="11"/>
      <color theme="10"/>
      <name val="Calibri"/>
      <family val="2"/>
      <scheme val="minor"/>
    </font>
    <font>
      <sz val="12"/>
      <color theme="1"/>
      <name val="Arial"/>
      <family val="2"/>
    </font>
    <font>
      <sz val="12"/>
      <name val="Arial"/>
      <family val="2"/>
    </font>
    <font>
      <b/>
      <sz val="12"/>
      <name val="Arial"/>
      <family val="2"/>
    </font>
    <font>
      <sz val="11"/>
      <color theme="1"/>
      <name val="Arial"/>
      <family val="2"/>
    </font>
  </fonts>
  <fills count="6">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FFFF97"/>
        <bgColor indexed="64"/>
      </patternFill>
    </fill>
    <fill>
      <patternFill patternType="solid">
        <fgColor theme="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119">
    <xf numFmtId="0" fontId="0" fillId="0" borderId="0" xfId="0"/>
    <xf numFmtId="0" fontId="0" fillId="0" borderId="2" xfId="0" applyBorder="1"/>
    <xf numFmtId="0" fontId="4" fillId="0" borderId="3" xfId="0" applyFont="1" applyBorder="1"/>
    <xf numFmtId="0" fontId="0" fillId="0" borderId="5" xfId="0" applyBorder="1"/>
    <xf numFmtId="0" fontId="0" fillId="0" borderId="4" xfId="0" applyBorder="1" applyAlignment="1">
      <alignment horizontal="left"/>
    </xf>
    <xf numFmtId="0" fontId="0" fillId="0" borderId="0" xfId="0" applyAlignment="1">
      <alignment horizontal="left"/>
    </xf>
    <xf numFmtId="0" fontId="3" fillId="0" borderId="0" xfId="0" applyFont="1" applyAlignment="1">
      <alignment horizontal="left"/>
    </xf>
    <xf numFmtId="0" fontId="0" fillId="0" borderId="4" xfId="0" applyBorder="1"/>
    <xf numFmtId="0" fontId="0" fillId="0" borderId="10" xfId="0" applyBorder="1"/>
    <xf numFmtId="0" fontId="0" fillId="0" borderId="14" xfId="0" applyBorder="1" applyAlignment="1">
      <alignment horizontal="center"/>
    </xf>
    <xf numFmtId="0" fontId="0" fillId="0" borderId="11" xfId="0" applyBorder="1" applyAlignment="1">
      <alignment horizontal="center"/>
    </xf>
    <xf numFmtId="0" fontId="0" fillId="0" borderId="13" xfId="0" applyBorder="1"/>
    <xf numFmtId="0" fontId="0" fillId="0" borderId="10"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0" xfId="0" applyAlignment="1">
      <alignment horizontal="center"/>
    </xf>
    <xf numFmtId="0" fontId="0" fillId="0" borderId="22" xfId="0" applyBorder="1"/>
    <xf numFmtId="0" fontId="0" fillId="0" borderId="23" xfId="0" applyBorder="1"/>
    <xf numFmtId="0" fontId="0" fillId="0" borderId="24" xfId="0" applyBorder="1"/>
    <xf numFmtId="0" fontId="3" fillId="0" borderId="1" xfId="0" applyFont="1" applyBorder="1"/>
    <xf numFmtId="0" fontId="0" fillId="0" borderId="3" xfId="0" applyBorder="1"/>
    <xf numFmtId="0" fontId="6" fillId="0" borderId="4" xfId="0" applyFont="1" applyBorder="1"/>
    <xf numFmtId="3" fontId="0" fillId="0" borderId="0" xfId="0" applyNumberFormat="1" applyAlignment="1">
      <alignment horizontal="left"/>
    </xf>
    <xf numFmtId="0" fontId="0" fillId="0" borderId="9" xfId="0" applyBorder="1"/>
    <xf numFmtId="0" fontId="0" fillId="2" borderId="14" xfId="0" applyFill="1" applyBorder="1"/>
    <xf numFmtId="164" fontId="0" fillId="2" borderId="14" xfId="0" applyNumberFormat="1" applyFill="1" applyBorder="1"/>
    <xf numFmtId="0" fontId="7" fillId="3" borderId="24" xfId="0" applyFont="1" applyFill="1" applyBorder="1" applyProtection="1">
      <protection locked="0"/>
    </xf>
    <xf numFmtId="1" fontId="0" fillId="3" borderId="24" xfId="0" applyNumberFormat="1" applyFill="1" applyBorder="1" applyAlignment="1" applyProtection="1">
      <alignment horizontal="center"/>
      <protection locked="0"/>
    </xf>
    <xf numFmtId="1" fontId="7" fillId="3" borderId="26" xfId="0" applyNumberFormat="1" applyFont="1" applyFill="1" applyBorder="1" applyAlignment="1" applyProtection="1">
      <alignment horizontal="center"/>
      <protection locked="0"/>
    </xf>
    <xf numFmtId="0" fontId="0" fillId="2" borderId="20" xfId="0" applyFill="1" applyBorder="1"/>
    <xf numFmtId="0" fontId="0" fillId="4" borderId="14" xfId="0" applyFill="1" applyBorder="1" applyAlignment="1">
      <alignment horizontal="center"/>
    </xf>
    <xf numFmtId="0" fontId="0" fillId="0" borderId="25" xfId="0" applyBorder="1" applyAlignment="1">
      <alignment wrapText="1"/>
    </xf>
    <xf numFmtId="0" fontId="0" fillId="0" borderId="29" xfId="0" applyBorder="1"/>
    <xf numFmtId="0" fontId="0" fillId="2" borderId="18" xfId="0" applyFill="1" applyBorder="1"/>
    <xf numFmtId="1" fontId="7" fillId="3" borderId="24" xfId="0" applyNumberFormat="1" applyFont="1" applyFill="1" applyBorder="1" applyAlignment="1" applyProtection="1">
      <alignment horizontal="center"/>
      <protection locked="0"/>
    </xf>
    <xf numFmtId="0" fontId="0" fillId="0" borderId="1" xfId="0" applyBorder="1"/>
    <xf numFmtId="0" fontId="8" fillId="0" borderId="0" xfId="0" applyFont="1" applyAlignment="1">
      <alignment horizontal="left" wrapText="1"/>
    </xf>
    <xf numFmtId="0" fontId="12" fillId="0" borderId="0" xfId="0" applyFont="1"/>
    <xf numFmtId="0" fontId="3" fillId="0" borderId="0" xfId="0" applyFont="1"/>
    <xf numFmtId="0" fontId="0" fillId="0" borderId="30" xfId="0" applyBorder="1" applyAlignment="1">
      <alignment horizontal="center"/>
    </xf>
    <xf numFmtId="0" fontId="0" fillId="0" borderId="31" xfId="0" applyBorder="1" applyAlignment="1">
      <alignment horizontal="center"/>
    </xf>
    <xf numFmtId="0" fontId="15" fillId="0" borderId="15" xfId="0" applyFont="1" applyBorder="1" applyAlignment="1">
      <alignment horizontal="center"/>
    </xf>
    <xf numFmtId="0" fontId="15" fillId="0" borderId="31" xfId="0" applyFont="1" applyBorder="1" applyAlignment="1">
      <alignment horizontal="center"/>
    </xf>
    <xf numFmtId="0" fontId="15" fillId="0" borderId="0" xfId="0" applyFont="1"/>
    <xf numFmtId="0" fontId="15" fillId="0" borderId="0" xfId="0" applyFont="1" applyAlignment="1">
      <alignment horizontal="center"/>
    </xf>
    <xf numFmtId="1" fontId="0" fillId="3" borderId="4" xfId="0" applyNumberFormat="1" applyFill="1" applyBorder="1" applyAlignment="1" applyProtection="1">
      <alignment horizontal="center"/>
      <protection locked="0"/>
    </xf>
    <xf numFmtId="1" fontId="0" fillId="2" borderId="14" xfId="0" applyNumberFormat="1" applyFill="1" applyBorder="1" applyAlignment="1">
      <alignment horizontal="center"/>
    </xf>
    <xf numFmtId="164" fontId="7" fillId="2" borderId="14" xfId="0" quotePrefix="1" applyNumberFormat="1" applyFont="1" applyFill="1" applyBorder="1" applyAlignment="1">
      <alignment horizontal="center"/>
    </xf>
    <xf numFmtId="0" fontId="0" fillId="0" borderId="4" xfId="0" applyBorder="1" applyAlignment="1">
      <alignment wrapText="1"/>
    </xf>
    <xf numFmtId="1" fontId="0" fillId="4" borderId="14" xfId="0" applyNumberFormat="1" applyFill="1" applyBorder="1" applyAlignment="1">
      <alignment horizontal="center"/>
    </xf>
    <xf numFmtId="0" fontId="0" fillId="0" borderId="32" xfId="0" applyBorder="1"/>
    <xf numFmtId="0" fontId="5" fillId="0" borderId="2" xfId="0" applyFont="1" applyBorder="1"/>
    <xf numFmtId="0" fontId="5" fillId="0" borderId="0" xfId="0" applyFont="1" applyAlignment="1">
      <alignment horizontal="left"/>
    </xf>
    <xf numFmtId="0" fontId="0" fillId="3" borderId="4" xfId="0" applyFill="1" applyBorder="1" applyAlignment="1" applyProtection="1">
      <alignment horizontal="center"/>
      <protection locked="0"/>
    </xf>
    <xf numFmtId="164" fontId="0" fillId="2" borderId="14" xfId="0" applyNumberFormat="1" applyFill="1" applyBorder="1" applyAlignment="1">
      <alignment horizontal="center"/>
    </xf>
    <xf numFmtId="0" fontId="1" fillId="0" borderId="0" xfId="0" applyFont="1" applyAlignment="1">
      <alignment horizontal="left"/>
    </xf>
    <xf numFmtId="0" fontId="2" fillId="0" borderId="0" xfId="0" applyFont="1" applyAlignment="1">
      <alignment horizontal="left"/>
    </xf>
    <xf numFmtId="0" fontId="17" fillId="0" borderId="0" xfId="0" applyFont="1"/>
    <xf numFmtId="0" fontId="18" fillId="0" borderId="0" xfId="0" applyFont="1" applyAlignment="1">
      <alignment horizontal="left" wrapText="1"/>
    </xf>
    <xf numFmtId="0" fontId="18" fillId="0" borderId="0" xfId="0" applyFont="1" applyAlignment="1">
      <alignment horizontal="left"/>
    </xf>
    <xf numFmtId="0" fontId="18" fillId="0" borderId="0" xfId="0" applyFont="1"/>
    <xf numFmtId="0" fontId="16" fillId="0" borderId="0" xfId="1" applyAlignment="1">
      <alignment horizontal="left" wrapText="1"/>
    </xf>
    <xf numFmtId="0" fontId="18" fillId="0" borderId="0" xfId="0" applyFont="1" applyAlignment="1">
      <alignment wrapText="1"/>
    </xf>
    <xf numFmtId="0" fontId="2" fillId="0" borderId="0" xfId="0" applyFont="1"/>
    <xf numFmtId="0" fontId="12" fillId="0" borderId="0" xfId="0" applyFont="1" applyAlignment="1">
      <alignment horizontal="left"/>
    </xf>
    <xf numFmtId="0" fontId="12" fillId="0" borderId="0" xfId="0" applyFont="1" applyAlignment="1">
      <alignment horizontal="left" wrapText="1"/>
    </xf>
    <xf numFmtId="49" fontId="20" fillId="0" borderId="14" xfId="0" quotePrefix="1" applyNumberFormat="1" applyFont="1" applyBorder="1"/>
    <xf numFmtId="0" fontId="20" fillId="0" borderId="14" xfId="0" quotePrefix="1" applyFont="1" applyBorder="1"/>
    <xf numFmtId="49" fontId="20" fillId="0" borderId="14" xfId="0" applyNumberFormat="1" applyFont="1" applyBorder="1"/>
    <xf numFmtId="0" fontId="20" fillId="0" borderId="10" xfId="0" applyFont="1" applyBorder="1"/>
    <xf numFmtId="0" fontId="20" fillId="0" borderId="14" xfId="0" applyFont="1" applyBorder="1"/>
    <xf numFmtId="0" fontId="20" fillId="0" borderId="3" xfId="0" applyFont="1" applyBorder="1" applyAlignment="1">
      <alignment horizontal="center"/>
    </xf>
    <xf numFmtId="0" fontId="20" fillId="0" borderId="5" xfId="0" applyFont="1" applyBorder="1" applyAlignment="1">
      <alignment horizontal="center"/>
    </xf>
    <xf numFmtId="0" fontId="20" fillId="0" borderId="23" xfId="0" applyFont="1" applyBorder="1" applyAlignment="1">
      <alignment horizontal="right"/>
    </xf>
    <xf numFmtId="0" fontId="20" fillId="0" borderId="4" xfId="0" applyFont="1" applyBorder="1" applyAlignment="1">
      <alignment horizontal="left"/>
    </xf>
    <xf numFmtId="0" fontId="20" fillId="0" borderId="0" xfId="0" applyFont="1" applyAlignment="1">
      <alignment horizontal="left"/>
    </xf>
    <xf numFmtId="0" fontId="20" fillId="0" borderId="4" xfId="0" applyFont="1" applyBorder="1"/>
    <xf numFmtId="0" fontId="20" fillId="0" borderId="0" xfId="0" applyFont="1"/>
    <xf numFmtId="0" fontId="0" fillId="0" borderId="22" xfId="0" applyBorder="1"/>
    <xf numFmtId="0" fontId="0" fillId="0" borderId="29" xfId="0" applyBorder="1"/>
    <xf numFmtId="49" fontId="20" fillId="5" borderId="11" xfId="0" applyNumberFormat="1" applyFont="1" applyFill="1" applyBorder="1" applyAlignment="1">
      <alignment horizontal="left"/>
    </xf>
    <xf numFmtId="49" fontId="20" fillId="5" borderId="21" xfId="0" applyNumberFormat="1" applyFont="1" applyFill="1" applyBorder="1" applyAlignment="1">
      <alignment horizontal="left"/>
    </xf>
    <xf numFmtId="49" fontId="20" fillId="5" borderId="20" xfId="0" applyNumberFormat="1" applyFont="1" applyFill="1" applyBorder="1" applyAlignment="1">
      <alignment horizontal="left"/>
    </xf>
    <xf numFmtId="0" fontId="0" fillId="4" borderId="14" xfId="0" applyFill="1" applyBorder="1" applyAlignment="1">
      <alignment horizontal="left"/>
    </xf>
    <xf numFmtId="0" fontId="12" fillId="0" borderId="0" xfId="0" applyFont="1"/>
    <xf numFmtId="0" fontId="14" fillId="0" borderId="0" xfId="0" applyFont="1"/>
    <xf numFmtId="0" fontId="3" fillId="0" borderId="1" xfId="0" applyFont="1" applyBorder="1" applyAlignment="1">
      <alignment horizontal="left"/>
    </xf>
    <xf numFmtId="0" fontId="3" fillId="0" borderId="2" xfId="0" applyFont="1" applyBorder="1" applyAlignment="1">
      <alignment horizontal="left"/>
    </xf>
    <xf numFmtId="0" fontId="0" fillId="0" borderId="4" xfId="0" applyBorder="1" applyAlignment="1">
      <alignment horizontal="left"/>
    </xf>
    <xf numFmtId="0" fontId="0" fillId="0" borderId="0" xfId="0" applyAlignment="1">
      <alignment horizontal="left"/>
    </xf>
    <xf numFmtId="0" fontId="3" fillId="0" borderId="6" xfId="0" applyFont="1" applyBorder="1" applyAlignment="1">
      <alignment horizontal="center"/>
    </xf>
    <xf numFmtId="0" fontId="3" fillId="0" borderId="8" xfId="0" applyFont="1" applyBorder="1" applyAlignment="1">
      <alignment horizontal="center"/>
    </xf>
    <xf numFmtId="0" fontId="0" fillId="0" borderId="27" xfId="0" applyBorder="1" applyAlignment="1">
      <alignment horizontal="left" wrapText="1"/>
    </xf>
    <xf numFmtId="0" fontId="0" fillId="0" borderId="28" xfId="0" applyBorder="1" applyAlignment="1">
      <alignment horizontal="left" wrapText="1"/>
    </xf>
    <xf numFmtId="0" fontId="0" fillId="4" borderId="19" xfId="0" applyFill="1" applyBorder="1" applyAlignment="1">
      <alignment horizontal="left"/>
    </xf>
    <xf numFmtId="0" fontId="20" fillId="0" borderId="18" xfId="0" applyFont="1" applyBorder="1" applyAlignment="1">
      <alignment horizontal="center"/>
    </xf>
    <xf numFmtId="0" fontId="20" fillId="0" borderId="19" xfId="0" applyFont="1" applyBorder="1" applyAlignment="1">
      <alignment horizontal="center"/>
    </xf>
    <xf numFmtId="0" fontId="13" fillId="0" borderId="11" xfId="0" applyFont="1" applyBorder="1" applyAlignment="1">
      <alignment horizontal="center"/>
    </xf>
    <xf numFmtId="0" fontId="13" fillId="0" borderId="20" xfId="0" applyFont="1" applyBorder="1" applyAlignment="1">
      <alignment horizontal="center"/>
    </xf>
    <xf numFmtId="49" fontId="20" fillId="0" borderId="11" xfId="0" applyNumberFormat="1" applyFont="1" applyBorder="1" applyAlignment="1">
      <alignment horizontal="left"/>
    </xf>
    <xf numFmtId="49" fontId="20" fillId="0" borderId="21" xfId="0" applyNumberFormat="1" applyFont="1" applyBorder="1" applyAlignment="1">
      <alignment horizontal="left"/>
    </xf>
    <xf numFmtId="49" fontId="20" fillId="0" borderId="20" xfId="0" applyNumberFormat="1" applyFont="1" applyBorder="1" applyAlignment="1">
      <alignment horizontal="left"/>
    </xf>
    <xf numFmtId="49" fontId="0" fillId="0" borderId="25" xfId="0" applyNumberFormat="1" applyBorder="1" applyAlignment="1">
      <alignment horizontal="left" wrapText="1"/>
    </xf>
    <xf numFmtId="0" fontId="20" fillId="0" borderId="1" xfId="0" applyFont="1" applyBorder="1" applyAlignment="1">
      <alignment horizontal="center"/>
    </xf>
    <xf numFmtId="0" fontId="20" fillId="0" borderId="3" xfId="0" applyFont="1" applyBorder="1" applyAlignment="1">
      <alignment horizontal="center"/>
    </xf>
    <xf numFmtId="0" fontId="20" fillId="0" borderId="9" xfId="0" applyFont="1" applyBorder="1" applyAlignment="1">
      <alignment horizontal="left" wrapText="1"/>
    </xf>
    <xf numFmtId="0" fontId="20" fillId="0" borderId="13" xfId="0" applyFont="1" applyBorder="1" applyAlignment="1">
      <alignment horizontal="left" wrapText="1"/>
    </xf>
    <xf numFmtId="0" fontId="0" fillId="0" borderId="10" xfId="0" applyBorder="1" applyAlignment="1">
      <alignment horizontal="center" vertical="center"/>
    </xf>
    <xf numFmtId="0" fontId="0" fillId="0" borderId="11" xfId="0" applyBorder="1" applyAlignment="1">
      <alignment horizontal="center"/>
    </xf>
    <xf numFmtId="0" fontId="0" fillId="0" borderId="12" xfId="0" applyBorder="1" applyAlignment="1">
      <alignment horizontal="center"/>
    </xf>
    <xf numFmtId="0" fontId="20" fillId="0" borderId="4" xfId="0" applyFont="1" applyBorder="1" applyAlignment="1">
      <alignment horizontal="center"/>
    </xf>
    <xf numFmtId="0" fontId="20" fillId="0" borderId="5" xfId="0" applyFont="1" applyBorder="1" applyAlignment="1">
      <alignment horizontal="center"/>
    </xf>
    <xf numFmtId="0" fontId="1" fillId="0" borderId="0" xfId="0" applyFont="1"/>
    <xf numFmtId="0" fontId="3" fillId="0" borderId="7" xfId="0" applyFont="1" applyBorder="1" applyAlignment="1">
      <alignment horizontal="center"/>
    </xf>
    <xf numFmtId="0" fontId="13" fillId="0" borderId="4" xfId="0" applyFont="1" applyBorder="1" applyAlignment="1">
      <alignment horizontal="left" wrapText="1"/>
    </xf>
    <xf numFmtId="0" fontId="13" fillId="0" borderId="0" xfId="0" applyFont="1" applyAlignment="1">
      <alignment horizontal="left" wrapText="1"/>
    </xf>
    <xf numFmtId="0" fontId="13" fillId="0" borderId="22" xfId="0" applyFont="1" applyBorder="1" applyAlignment="1">
      <alignment horizontal="left" wrapText="1"/>
    </xf>
    <xf numFmtId="0" fontId="13" fillId="0" borderId="29" xfId="0" applyFont="1" applyBorder="1" applyAlignment="1">
      <alignment horizontal="left" wrapText="1"/>
    </xf>
  </cellXfs>
  <cellStyles count="2">
    <cellStyle name="Link" xfId="1" builtinId="8"/>
    <cellStyle name="Standard" xfId="0" builtinId="0"/>
  </cellStyles>
  <dxfs count="0"/>
  <tableStyles count="0" defaultTableStyle="TableStyleMedium2" defaultPivotStyle="PivotStyleLight16"/>
  <colors>
    <mruColors>
      <color rgb="FF922C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2.jpe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8472234</xdr:colOff>
      <xdr:row>21</xdr:row>
      <xdr:rowOff>50133</xdr:rowOff>
    </xdr:from>
    <xdr:to>
      <xdr:col>1</xdr:col>
      <xdr:colOff>10788312</xdr:colOff>
      <xdr:row>24</xdr:row>
      <xdr:rowOff>176284</xdr:rowOff>
    </xdr:to>
    <xdr:pic>
      <xdr:nvPicPr>
        <xdr:cNvPr id="3" name="Grafik 2">
          <a:extLst>
            <a:ext uri="{FF2B5EF4-FFF2-40B4-BE49-F238E27FC236}">
              <a16:creationId xmlns:a16="http://schemas.microsoft.com/office/drawing/2014/main" id="{1FC564B7-27E0-4CFD-A7C5-1576B79C0B34}"/>
            </a:ext>
          </a:extLst>
        </xdr:cNvPr>
        <xdr:cNvPicPr>
          <a:picLocks noChangeAspect="1"/>
        </xdr:cNvPicPr>
      </xdr:nvPicPr>
      <xdr:blipFill>
        <a:blip xmlns:r="http://schemas.openxmlformats.org/officeDocument/2006/relationships" r:embed="rId1"/>
        <a:stretch>
          <a:fillRect/>
        </a:stretch>
      </xdr:blipFill>
      <xdr:spPr>
        <a:xfrm>
          <a:off x="9662859" y="6346158"/>
          <a:ext cx="2316078" cy="716701"/>
        </a:xfrm>
        <a:prstGeom prst="rect">
          <a:avLst/>
        </a:prstGeom>
      </xdr:spPr>
    </xdr:pic>
    <xdr:clientData/>
  </xdr:twoCellAnchor>
  <xdr:twoCellAnchor editAs="oneCell">
    <xdr:from>
      <xdr:col>1</xdr:col>
      <xdr:colOff>0</xdr:colOff>
      <xdr:row>0</xdr:row>
      <xdr:rowOff>0</xdr:rowOff>
    </xdr:from>
    <xdr:to>
      <xdr:col>1</xdr:col>
      <xdr:colOff>1243012</xdr:colOff>
      <xdr:row>0</xdr:row>
      <xdr:rowOff>762000</xdr:rowOff>
    </xdr:to>
    <xdr:pic>
      <xdr:nvPicPr>
        <xdr:cNvPr id="4" name="Grafik 3">
          <a:extLst>
            <a:ext uri="{FF2B5EF4-FFF2-40B4-BE49-F238E27FC236}">
              <a16:creationId xmlns:a16="http://schemas.microsoft.com/office/drawing/2014/main" id="{7DBDDB62-48D0-48D6-B419-50103FD7176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7429" y="0"/>
          <a:ext cx="1243012" cy="762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942975</xdr:colOff>
      <xdr:row>9</xdr:row>
      <xdr:rowOff>133350</xdr:rowOff>
    </xdr:from>
    <xdr:to>
      <xdr:col>6</xdr:col>
      <xdr:colOff>828675</xdr:colOff>
      <xdr:row>15</xdr:row>
      <xdr:rowOff>104776</xdr:rowOff>
    </xdr:to>
    <xdr:cxnSp macro="">
      <xdr:nvCxnSpPr>
        <xdr:cNvPr id="2" name="Verbinder: gewinkelt 1">
          <a:extLst>
            <a:ext uri="{FF2B5EF4-FFF2-40B4-BE49-F238E27FC236}">
              <a16:creationId xmlns:a16="http://schemas.microsoft.com/office/drawing/2014/main" id="{26020D26-FD63-4A27-92B7-C2E5E0438BB2}"/>
            </a:ext>
          </a:extLst>
        </xdr:cNvPr>
        <xdr:cNvCxnSpPr/>
      </xdr:nvCxnSpPr>
      <xdr:spPr>
        <a:xfrm flipV="1">
          <a:off x="6991350" y="2505075"/>
          <a:ext cx="1609725" cy="1076326"/>
        </a:xfrm>
        <a:prstGeom prst="bentConnector3">
          <a:avLst>
            <a:gd name="adj1" fmla="val 53636"/>
          </a:avLst>
        </a:prstGeom>
        <a:ln w="22225">
          <a:solidFill>
            <a:schemeClr val="tx1"/>
          </a:solidFill>
          <a:headEnd type="stealth" w="lg" len="lg"/>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1487581</xdr:colOff>
      <xdr:row>20</xdr:row>
      <xdr:rowOff>16027</xdr:rowOff>
    </xdr:from>
    <xdr:to>
      <xdr:col>12</xdr:col>
      <xdr:colOff>1489160</xdr:colOff>
      <xdr:row>32</xdr:row>
      <xdr:rowOff>116804</xdr:rowOff>
    </xdr:to>
    <xdr:pic>
      <xdr:nvPicPr>
        <xdr:cNvPr id="3" name="Grafik 2">
          <a:extLst>
            <a:ext uri="{FF2B5EF4-FFF2-40B4-BE49-F238E27FC236}">
              <a16:creationId xmlns:a16="http://schemas.microsoft.com/office/drawing/2014/main" id="{A83A8025-89FE-4583-A137-06B0F3BA9A6B}"/>
            </a:ext>
          </a:extLst>
        </xdr:cNvPr>
        <xdr:cNvPicPr>
          <a:picLocks noChangeAspect="1"/>
        </xdr:cNvPicPr>
      </xdr:nvPicPr>
      <xdr:blipFill>
        <a:blip xmlns:r="http://schemas.openxmlformats.org/officeDocument/2006/relationships" r:embed="rId1"/>
        <a:stretch>
          <a:fillRect/>
        </a:stretch>
      </xdr:blipFill>
      <xdr:spPr>
        <a:xfrm>
          <a:off x="7535956" y="4426102"/>
          <a:ext cx="6815418" cy="2434402"/>
        </a:xfrm>
        <a:prstGeom prst="rect">
          <a:avLst/>
        </a:prstGeom>
        <a:ln>
          <a:noFill/>
        </a:ln>
        <a:effectLst>
          <a:outerShdw blurRad="190500" algn="tl" rotWithShape="0">
            <a:srgbClr val="000000">
              <a:alpha val="70000"/>
            </a:srgbClr>
          </a:outerShdw>
        </a:effectLst>
      </xdr:spPr>
    </xdr:pic>
    <xdr:clientData/>
  </xdr:twoCellAnchor>
  <xdr:twoCellAnchor editAs="oneCell">
    <xdr:from>
      <xdr:col>5</xdr:col>
      <xdr:colOff>705412</xdr:colOff>
      <xdr:row>36</xdr:row>
      <xdr:rowOff>46771</xdr:rowOff>
    </xdr:from>
    <xdr:to>
      <xdr:col>13</xdr:col>
      <xdr:colOff>28477</xdr:colOff>
      <xdr:row>45</xdr:row>
      <xdr:rowOff>35859</xdr:rowOff>
    </xdr:to>
    <xdr:pic>
      <xdr:nvPicPr>
        <xdr:cNvPr id="4" name="Grafik 3">
          <a:extLst>
            <a:ext uri="{FF2B5EF4-FFF2-40B4-BE49-F238E27FC236}">
              <a16:creationId xmlns:a16="http://schemas.microsoft.com/office/drawing/2014/main" id="{A8BDEE01-1ADD-4DA4-84DE-7DF7262A1AB7}"/>
            </a:ext>
          </a:extLst>
        </xdr:cNvPr>
        <xdr:cNvPicPr>
          <a:picLocks noChangeAspect="1"/>
        </xdr:cNvPicPr>
      </xdr:nvPicPr>
      <xdr:blipFill>
        <a:blip xmlns:r="http://schemas.openxmlformats.org/officeDocument/2006/relationships" r:embed="rId2"/>
        <a:stretch>
          <a:fillRect/>
        </a:stretch>
      </xdr:blipFill>
      <xdr:spPr>
        <a:xfrm>
          <a:off x="6753787" y="7447696"/>
          <a:ext cx="8405586" cy="1760738"/>
        </a:xfrm>
        <a:prstGeom prst="rect">
          <a:avLst/>
        </a:prstGeom>
        <a:ln>
          <a:noFill/>
        </a:ln>
        <a:effectLst>
          <a:outerShdw blurRad="190500" algn="tl" rotWithShape="0">
            <a:srgbClr val="000000">
              <a:alpha val="70000"/>
            </a:srgbClr>
          </a:outerShdw>
        </a:effectLst>
      </xdr:spPr>
    </xdr:pic>
    <xdr:clientData/>
  </xdr:twoCellAnchor>
  <xdr:twoCellAnchor editAs="oneCell">
    <xdr:from>
      <xdr:col>1</xdr:col>
      <xdr:colOff>0</xdr:colOff>
      <xdr:row>0</xdr:row>
      <xdr:rowOff>0</xdr:rowOff>
    </xdr:from>
    <xdr:to>
      <xdr:col>2</xdr:col>
      <xdr:colOff>71437</xdr:colOff>
      <xdr:row>1</xdr:row>
      <xdr:rowOff>0</xdr:rowOff>
    </xdr:to>
    <xdr:pic>
      <xdr:nvPicPr>
        <xdr:cNvPr id="6" name="Grafik 5">
          <a:extLst>
            <a:ext uri="{FF2B5EF4-FFF2-40B4-BE49-F238E27FC236}">
              <a16:creationId xmlns:a16="http://schemas.microsoft.com/office/drawing/2014/main" id="{4C058FAF-887B-4868-849D-4BB75C38B5A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0625" y="0"/>
          <a:ext cx="1243012" cy="76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952500</xdr:colOff>
      <xdr:row>8</xdr:row>
      <xdr:rowOff>133351</xdr:rowOff>
    </xdr:from>
    <xdr:to>
      <xdr:col>6</xdr:col>
      <xdr:colOff>828675</xdr:colOff>
      <xdr:row>18</xdr:row>
      <xdr:rowOff>19050</xdr:rowOff>
    </xdr:to>
    <xdr:cxnSp macro="">
      <xdr:nvCxnSpPr>
        <xdr:cNvPr id="2" name="Verbinder: gewinkelt 1">
          <a:extLst>
            <a:ext uri="{FF2B5EF4-FFF2-40B4-BE49-F238E27FC236}">
              <a16:creationId xmlns:a16="http://schemas.microsoft.com/office/drawing/2014/main" id="{37F0CDDD-B996-49AB-8D4B-2F946C3AD59B}"/>
            </a:ext>
          </a:extLst>
        </xdr:cNvPr>
        <xdr:cNvCxnSpPr/>
      </xdr:nvCxnSpPr>
      <xdr:spPr>
        <a:xfrm flipV="1">
          <a:off x="7153275" y="2314576"/>
          <a:ext cx="1781175" cy="1733549"/>
        </a:xfrm>
        <a:prstGeom prst="bentConnector3">
          <a:avLst>
            <a:gd name="adj1" fmla="val 58140"/>
          </a:avLst>
        </a:prstGeom>
        <a:ln w="22225">
          <a:solidFill>
            <a:schemeClr val="tx1"/>
          </a:solidFill>
          <a:headEnd type="stealth" w="lg" len="lg"/>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1476375</xdr:colOff>
      <xdr:row>19</xdr:row>
      <xdr:rowOff>82826</xdr:rowOff>
    </xdr:from>
    <xdr:to>
      <xdr:col>7</xdr:col>
      <xdr:colOff>240196</xdr:colOff>
      <xdr:row>20</xdr:row>
      <xdr:rowOff>104775</xdr:rowOff>
    </xdr:to>
    <xdr:cxnSp macro="">
      <xdr:nvCxnSpPr>
        <xdr:cNvPr id="3" name="Gerade Verbindung mit Pfeil 2">
          <a:extLst>
            <a:ext uri="{FF2B5EF4-FFF2-40B4-BE49-F238E27FC236}">
              <a16:creationId xmlns:a16="http://schemas.microsoft.com/office/drawing/2014/main" id="{FC82A549-F7F8-48D1-AE2E-61EB8F0FD95D}"/>
            </a:ext>
          </a:extLst>
        </xdr:cNvPr>
        <xdr:cNvCxnSpPr/>
      </xdr:nvCxnSpPr>
      <xdr:spPr>
        <a:xfrm flipV="1">
          <a:off x="7677150" y="4292876"/>
          <a:ext cx="1507021" cy="202924"/>
        </a:xfrm>
        <a:prstGeom prst="straightConnector1">
          <a:avLst/>
        </a:prstGeom>
        <a:ln w="22225">
          <a:solidFill>
            <a:schemeClr val="tx1"/>
          </a:solidFill>
          <a:headEnd type="stealth" w="lg" len="lg"/>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116613</xdr:colOff>
      <xdr:row>42</xdr:row>
      <xdr:rowOff>562</xdr:rowOff>
    </xdr:from>
    <xdr:to>
      <xdr:col>16</xdr:col>
      <xdr:colOff>2248846</xdr:colOff>
      <xdr:row>51</xdr:row>
      <xdr:rowOff>72228</xdr:rowOff>
    </xdr:to>
    <xdr:pic>
      <xdr:nvPicPr>
        <xdr:cNvPr id="4" name="Grafik 3">
          <a:extLst>
            <a:ext uri="{FF2B5EF4-FFF2-40B4-BE49-F238E27FC236}">
              <a16:creationId xmlns:a16="http://schemas.microsoft.com/office/drawing/2014/main" id="{08EE18CA-8A96-40A0-BA1E-49FEFD81761C}"/>
            </a:ext>
          </a:extLst>
        </xdr:cNvPr>
        <xdr:cNvPicPr>
          <a:picLocks noChangeAspect="1"/>
        </xdr:cNvPicPr>
      </xdr:nvPicPr>
      <xdr:blipFill>
        <a:blip xmlns:r="http://schemas.openxmlformats.org/officeDocument/2006/relationships" r:embed="rId1"/>
        <a:stretch>
          <a:fillRect/>
        </a:stretch>
      </xdr:blipFill>
      <xdr:spPr>
        <a:xfrm>
          <a:off x="6317388" y="8525437"/>
          <a:ext cx="11171458" cy="1871891"/>
        </a:xfrm>
        <a:prstGeom prst="rect">
          <a:avLst/>
        </a:prstGeom>
        <a:ln>
          <a:noFill/>
        </a:ln>
        <a:effectLst>
          <a:outerShdw blurRad="190500" algn="tl" rotWithShape="0">
            <a:srgbClr val="000000">
              <a:alpha val="70000"/>
            </a:srgbClr>
          </a:outerShdw>
        </a:effectLst>
      </xdr:spPr>
    </xdr:pic>
    <xdr:clientData/>
  </xdr:twoCellAnchor>
  <xdr:twoCellAnchor editAs="oneCell">
    <xdr:from>
      <xdr:col>7</xdr:col>
      <xdr:colOff>425824</xdr:colOff>
      <xdr:row>14</xdr:row>
      <xdr:rowOff>44826</xdr:rowOff>
    </xdr:from>
    <xdr:to>
      <xdr:col>10</xdr:col>
      <xdr:colOff>261314</xdr:colOff>
      <xdr:row>22</xdr:row>
      <xdr:rowOff>23534</xdr:rowOff>
    </xdr:to>
    <xdr:pic>
      <xdr:nvPicPr>
        <xdr:cNvPr id="5" name="Grafik 4">
          <a:extLst>
            <a:ext uri="{FF2B5EF4-FFF2-40B4-BE49-F238E27FC236}">
              <a16:creationId xmlns:a16="http://schemas.microsoft.com/office/drawing/2014/main" id="{32054CDB-740F-449E-B25D-FE610C4BAF50}"/>
            </a:ext>
          </a:extLst>
        </xdr:cNvPr>
        <xdr:cNvPicPr>
          <a:picLocks noChangeAspect="1"/>
        </xdr:cNvPicPr>
      </xdr:nvPicPr>
      <xdr:blipFill>
        <a:blip xmlns:r="http://schemas.openxmlformats.org/officeDocument/2006/relationships" r:embed="rId2"/>
        <a:stretch>
          <a:fillRect/>
        </a:stretch>
      </xdr:blipFill>
      <xdr:spPr>
        <a:xfrm>
          <a:off x="9369799" y="3350001"/>
          <a:ext cx="1578565" cy="1569383"/>
        </a:xfrm>
        <a:prstGeom prst="rect">
          <a:avLst/>
        </a:prstGeom>
        <a:ln>
          <a:noFill/>
        </a:ln>
        <a:effectLst>
          <a:outerShdw blurRad="190500" algn="tl" rotWithShape="0">
            <a:srgbClr val="000000">
              <a:alpha val="70000"/>
            </a:srgbClr>
          </a:outerShdw>
        </a:effectLst>
      </xdr:spPr>
    </xdr:pic>
    <xdr:clientData/>
  </xdr:twoCellAnchor>
  <xdr:twoCellAnchor editAs="oneCell">
    <xdr:from>
      <xdr:col>16</xdr:col>
      <xdr:colOff>248949</xdr:colOff>
      <xdr:row>10</xdr:row>
      <xdr:rowOff>56030</xdr:rowOff>
    </xdr:from>
    <xdr:to>
      <xdr:col>16</xdr:col>
      <xdr:colOff>2017058</xdr:colOff>
      <xdr:row>21</xdr:row>
      <xdr:rowOff>143128</xdr:rowOff>
    </xdr:to>
    <xdr:pic>
      <xdr:nvPicPr>
        <xdr:cNvPr id="6" name="Grafik 5">
          <a:extLst>
            <a:ext uri="{FF2B5EF4-FFF2-40B4-BE49-F238E27FC236}">
              <a16:creationId xmlns:a16="http://schemas.microsoft.com/office/drawing/2014/main" id="{AD9C1D14-FCE1-45BD-AD37-C56C30753F5F}"/>
            </a:ext>
          </a:extLst>
        </xdr:cNvPr>
        <xdr:cNvPicPr>
          <a:picLocks noChangeAspect="1"/>
        </xdr:cNvPicPr>
      </xdr:nvPicPr>
      <xdr:blipFill>
        <a:blip xmlns:r="http://schemas.openxmlformats.org/officeDocument/2006/relationships" r:embed="rId3"/>
        <a:stretch>
          <a:fillRect/>
        </a:stretch>
      </xdr:blipFill>
      <xdr:spPr>
        <a:xfrm>
          <a:off x="15565149" y="2608730"/>
          <a:ext cx="1768109" cy="2268323"/>
        </a:xfrm>
        <a:prstGeom prst="rect">
          <a:avLst/>
        </a:prstGeom>
        <a:ln>
          <a:noFill/>
        </a:ln>
        <a:effectLst>
          <a:outerShdw blurRad="190500" algn="tl" rotWithShape="0">
            <a:srgbClr val="000000">
              <a:alpha val="70000"/>
            </a:srgbClr>
          </a:outerShdw>
        </a:effectLst>
      </xdr:spPr>
    </xdr:pic>
    <xdr:clientData/>
  </xdr:twoCellAnchor>
  <xdr:twoCellAnchor editAs="oneCell">
    <xdr:from>
      <xdr:col>13</xdr:col>
      <xdr:colOff>65782</xdr:colOff>
      <xdr:row>11</xdr:row>
      <xdr:rowOff>56029</xdr:rowOff>
    </xdr:from>
    <xdr:to>
      <xdr:col>14</xdr:col>
      <xdr:colOff>674510</xdr:colOff>
      <xdr:row>19</xdr:row>
      <xdr:rowOff>114861</xdr:rowOff>
    </xdr:to>
    <xdr:pic>
      <xdr:nvPicPr>
        <xdr:cNvPr id="7" name="Grafik 6">
          <a:extLst>
            <a:ext uri="{FF2B5EF4-FFF2-40B4-BE49-F238E27FC236}">
              <a16:creationId xmlns:a16="http://schemas.microsoft.com/office/drawing/2014/main" id="{5BBB4EFE-188A-4008-8947-D17D437DE258}"/>
            </a:ext>
          </a:extLst>
        </xdr:cNvPr>
        <xdr:cNvPicPr>
          <a:picLocks noChangeAspect="1"/>
        </xdr:cNvPicPr>
      </xdr:nvPicPr>
      <xdr:blipFill>
        <a:blip xmlns:r="http://schemas.openxmlformats.org/officeDocument/2006/relationships" r:embed="rId4"/>
        <a:stretch>
          <a:fillRect/>
        </a:stretch>
      </xdr:blipFill>
      <xdr:spPr>
        <a:xfrm>
          <a:off x="12495907" y="2799229"/>
          <a:ext cx="1342153" cy="1659032"/>
        </a:xfrm>
        <a:prstGeom prst="rect">
          <a:avLst/>
        </a:prstGeom>
        <a:ln>
          <a:noFill/>
        </a:ln>
        <a:effectLst>
          <a:outerShdw blurRad="190500" algn="tl" rotWithShape="0">
            <a:srgbClr val="000000">
              <a:alpha val="70000"/>
            </a:srgbClr>
          </a:outerShdw>
        </a:effectLst>
      </xdr:spPr>
    </xdr:pic>
    <xdr:clientData/>
  </xdr:twoCellAnchor>
  <xdr:twoCellAnchor editAs="oneCell">
    <xdr:from>
      <xdr:col>15</xdr:col>
      <xdr:colOff>68533</xdr:colOff>
      <xdr:row>13</xdr:row>
      <xdr:rowOff>44824</xdr:rowOff>
    </xdr:from>
    <xdr:to>
      <xdr:col>15</xdr:col>
      <xdr:colOff>1344705</xdr:colOff>
      <xdr:row>21</xdr:row>
      <xdr:rowOff>125726</xdr:rowOff>
    </xdr:to>
    <xdr:pic>
      <xdr:nvPicPr>
        <xdr:cNvPr id="8" name="Grafik 7">
          <a:extLst>
            <a:ext uri="{FF2B5EF4-FFF2-40B4-BE49-F238E27FC236}">
              <a16:creationId xmlns:a16="http://schemas.microsoft.com/office/drawing/2014/main" id="{4620E8F9-100C-4A84-B570-A8AD90E864AD}"/>
            </a:ext>
          </a:extLst>
        </xdr:cNvPr>
        <xdr:cNvPicPr>
          <a:picLocks noChangeAspect="1"/>
        </xdr:cNvPicPr>
      </xdr:nvPicPr>
      <xdr:blipFill>
        <a:blip xmlns:r="http://schemas.openxmlformats.org/officeDocument/2006/relationships" r:embed="rId5"/>
        <a:stretch>
          <a:fillRect/>
        </a:stretch>
      </xdr:blipFill>
      <xdr:spPr>
        <a:xfrm>
          <a:off x="13965508" y="3159499"/>
          <a:ext cx="1276172" cy="1681102"/>
        </a:xfrm>
        <a:prstGeom prst="rect">
          <a:avLst/>
        </a:prstGeom>
        <a:ln>
          <a:noFill/>
        </a:ln>
        <a:effectLst>
          <a:outerShdw blurRad="190500" algn="tl" rotWithShape="0">
            <a:srgbClr val="000000">
              <a:alpha val="70000"/>
            </a:srgbClr>
          </a:outerShdw>
        </a:effectLst>
      </xdr:spPr>
    </xdr:pic>
    <xdr:clientData/>
  </xdr:twoCellAnchor>
  <xdr:twoCellAnchor editAs="oneCell">
    <xdr:from>
      <xdr:col>6</xdr:col>
      <xdr:colOff>347973</xdr:colOff>
      <xdr:row>23</xdr:row>
      <xdr:rowOff>179296</xdr:rowOff>
    </xdr:from>
    <xdr:to>
      <xdr:col>16</xdr:col>
      <xdr:colOff>2122749</xdr:colOff>
      <xdr:row>37</xdr:row>
      <xdr:rowOff>46072</xdr:rowOff>
    </xdr:to>
    <xdr:pic>
      <xdr:nvPicPr>
        <xdr:cNvPr id="9" name="Grafik 8">
          <a:extLst>
            <a:ext uri="{FF2B5EF4-FFF2-40B4-BE49-F238E27FC236}">
              <a16:creationId xmlns:a16="http://schemas.microsoft.com/office/drawing/2014/main" id="{A8E3890A-0FE2-4A47-9897-D7C1F70968B8}"/>
            </a:ext>
          </a:extLst>
        </xdr:cNvPr>
        <xdr:cNvPicPr>
          <a:picLocks noChangeAspect="1"/>
        </xdr:cNvPicPr>
      </xdr:nvPicPr>
      <xdr:blipFill>
        <a:blip xmlns:r="http://schemas.openxmlformats.org/officeDocument/2006/relationships" r:embed="rId6"/>
        <a:stretch>
          <a:fillRect/>
        </a:stretch>
      </xdr:blipFill>
      <xdr:spPr>
        <a:xfrm>
          <a:off x="8453748" y="5132296"/>
          <a:ext cx="8909001" cy="2638551"/>
        </a:xfrm>
        <a:prstGeom prst="rect">
          <a:avLst/>
        </a:prstGeom>
        <a:ln>
          <a:noFill/>
        </a:ln>
        <a:effectLst>
          <a:outerShdw blurRad="190500" algn="tl" rotWithShape="0">
            <a:srgbClr val="000000">
              <a:alpha val="70000"/>
            </a:srgbClr>
          </a:outerShdw>
        </a:effectLst>
      </xdr:spPr>
    </xdr:pic>
    <xdr:clientData/>
  </xdr:twoCellAnchor>
  <xdr:twoCellAnchor>
    <xdr:from>
      <xdr:col>5</xdr:col>
      <xdr:colOff>1143000</xdr:colOff>
      <xdr:row>31</xdr:row>
      <xdr:rowOff>171865</xdr:rowOff>
    </xdr:from>
    <xdr:to>
      <xdr:col>6</xdr:col>
      <xdr:colOff>436079</xdr:colOff>
      <xdr:row>34</xdr:row>
      <xdr:rowOff>19050</xdr:rowOff>
    </xdr:to>
    <xdr:cxnSp macro="">
      <xdr:nvCxnSpPr>
        <xdr:cNvPr id="11" name="Gerade Verbindung mit Pfeil 10">
          <a:extLst>
            <a:ext uri="{FF2B5EF4-FFF2-40B4-BE49-F238E27FC236}">
              <a16:creationId xmlns:a16="http://schemas.microsoft.com/office/drawing/2014/main" id="{3A208793-D627-4C48-B685-032BD12CA19C}"/>
            </a:ext>
          </a:extLst>
        </xdr:cNvPr>
        <xdr:cNvCxnSpPr/>
      </xdr:nvCxnSpPr>
      <xdr:spPr>
        <a:xfrm flipV="1">
          <a:off x="7343775" y="6629815"/>
          <a:ext cx="1198079" cy="409160"/>
        </a:xfrm>
        <a:prstGeom prst="straightConnector1">
          <a:avLst/>
        </a:prstGeom>
        <a:ln w="22225">
          <a:solidFill>
            <a:schemeClr val="tx1"/>
          </a:solidFill>
          <a:headEnd type="stealth" w="lg" len="lg"/>
          <a:tailEnd type="stealth" w="lg"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0</xdr:colOff>
      <xdr:row>0</xdr:row>
      <xdr:rowOff>0</xdr:rowOff>
    </xdr:from>
    <xdr:to>
      <xdr:col>2</xdr:col>
      <xdr:colOff>255876</xdr:colOff>
      <xdr:row>1</xdr:row>
      <xdr:rowOff>0</xdr:rowOff>
    </xdr:to>
    <xdr:pic>
      <xdr:nvPicPr>
        <xdr:cNvPr id="13" name="Grafik 12">
          <a:extLst>
            <a:ext uri="{FF2B5EF4-FFF2-40B4-BE49-F238E27FC236}">
              <a16:creationId xmlns:a16="http://schemas.microsoft.com/office/drawing/2014/main" id="{EC5460B8-1A85-4948-AFDA-1F8C9F15CA0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190625" y="0"/>
          <a:ext cx="1246476" cy="7620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65C0B-35C7-4614-BF3A-9E8B99B8179D}">
  <dimension ref="A1:M42"/>
  <sheetViews>
    <sheetView tabSelected="1" zoomScale="70" zoomScaleNormal="70" workbookViewId="0">
      <selection activeCell="B13" sqref="B13"/>
    </sheetView>
  </sheetViews>
  <sheetFormatPr baseColWidth="10" defaultRowHeight="15" x14ac:dyDescent="0.25"/>
  <cols>
    <col min="1" max="1" width="17.85546875" customWidth="1"/>
    <col min="2" max="2" width="164" customWidth="1"/>
  </cols>
  <sheetData>
    <row r="1" spans="2:13" ht="62.25" customHeight="1" x14ac:dyDescent="0.25">
      <c r="B1" s="16"/>
    </row>
    <row r="2" spans="2:13" x14ac:dyDescent="0.25">
      <c r="B2" s="16"/>
    </row>
    <row r="3" spans="2:13" ht="23.25" x14ac:dyDescent="0.35">
      <c r="B3" s="65" t="s">
        <v>0</v>
      </c>
      <c r="C3" s="56"/>
      <c r="D3" s="56"/>
      <c r="E3" s="56"/>
      <c r="F3" s="56"/>
      <c r="G3" s="56"/>
      <c r="H3" s="56"/>
      <c r="I3" s="56"/>
      <c r="J3" s="56"/>
      <c r="K3" s="56"/>
      <c r="L3" s="56"/>
      <c r="M3" s="56"/>
    </row>
    <row r="4" spans="2:13" s="58" customFormat="1" x14ac:dyDescent="0.2">
      <c r="B4" s="57"/>
      <c r="C4" s="57"/>
      <c r="D4" s="57"/>
      <c r="E4" s="57"/>
      <c r="F4" s="57"/>
      <c r="G4" s="57"/>
      <c r="H4" s="57"/>
      <c r="I4" s="57"/>
      <c r="J4" s="57"/>
      <c r="K4" s="57"/>
      <c r="L4" s="57"/>
      <c r="M4" s="57"/>
    </row>
    <row r="5" spans="2:13" s="58" customFormat="1" ht="45" x14ac:dyDescent="0.2">
      <c r="B5" s="59" t="s">
        <v>120</v>
      </c>
      <c r="C5" s="60"/>
      <c r="D5" s="60"/>
      <c r="E5" s="60"/>
      <c r="F5" s="60"/>
      <c r="G5" s="60"/>
      <c r="H5" s="57"/>
      <c r="I5" s="57"/>
      <c r="J5" s="57"/>
      <c r="K5" s="57"/>
      <c r="L5" s="57"/>
      <c r="M5" s="57"/>
    </row>
    <row r="6" spans="2:13" s="58" customFormat="1" x14ac:dyDescent="0.2">
      <c r="B6" s="59"/>
      <c r="C6" s="60"/>
      <c r="D6" s="60"/>
      <c r="E6" s="60"/>
      <c r="F6" s="60"/>
      <c r="G6" s="60"/>
      <c r="H6" s="57"/>
      <c r="I6" s="57"/>
      <c r="J6" s="57"/>
      <c r="K6" s="57"/>
      <c r="L6" s="57"/>
      <c r="M6" s="57"/>
    </row>
    <row r="7" spans="2:13" s="58" customFormat="1" ht="30" x14ac:dyDescent="0.2">
      <c r="B7" s="59" t="s">
        <v>132</v>
      </c>
      <c r="C7" s="61"/>
      <c r="D7" s="61"/>
      <c r="E7" s="61"/>
      <c r="F7" s="61"/>
      <c r="G7" s="61"/>
      <c r="H7" s="57"/>
      <c r="I7" s="57"/>
      <c r="J7" s="57"/>
      <c r="K7" s="57"/>
      <c r="L7" s="57"/>
      <c r="M7" s="57"/>
    </row>
    <row r="8" spans="2:13" s="58" customFormat="1" ht="15.75" x14ac:dyDescent="0.25">
      <c r="B8" s="62"/>
      <c r="C8" s="61"/>
      <c r="D8" s="61"/>
      <c r="E8" s="61"/>
      <c r="F8" s="61"/>
      <c r="G8" s="61"/>
      <c r="H8" s="57"/>
      <c r="I8" s="57"/>
      <c r="J8" s="57"/>
      <c r="K8" s="57"/>
      <c r="L8" s="57"/>
      <c r="M8" s="57"/>
    </row>
    <row r="9" spans="2:13" s="58" customFormat="1" x14ac:dyDescent="0.2">
      <c r="B9" s="59"/>
      <c r="C9" s="60"/>
      <c r="D9" s="60"/>
      <c r="E9" s="60"/>
      <c r="F9" s="60"/>
      <c r="G9" s="60"/>
      <c r="H9" s="57"/>
      <c r="I9" s="57"/>
      <c r="J9" s="57"/>
      <c r="K9" s="57"/>
      <c r="L9" s="57"/>
      <c r="M9" s="57"/>
    </row>
    <row r="10" spans="2:13" s="58" customFormat="1" ht="15.75" x14ac:dyDescent="0.25">
      <c r="B10" s="61" t="s">
        <v>121</v>
      </c>
      <c r="C10" s="61"/>
      <c r="D10" s="61"/>
      <c r="E10" s="61"/>
      <c r="F10" s="61"/>
      <c r="G10" s="61"/>
      <c r="H10" s="57"/>
      <c r="I10" s="57"/>
      <c r="J10" s="57"/>
      <c r="K10" s="57"/>
      <c r="L10" s="57"/>
      <c r="M10" s="57"/>
    </row>
    <row r="11" spans="2:13" s="58" customFormat="1" ht="15.75" x14ac:dyDescent="0.25">
      <c r="B11" s="61" t="s">
        <v>122</v>
      </c>
      <c r="C11" s="61"/>
      <c r="D11" s="61"/>
      <c r="E11" s="61"/>
      <c r="F11" s="61"/>
      <c r="G11" s="61"/>
      <c r="H11" s="57"/>
      <c r="I11" s="57"/>
      <c r="J11" s="57"/>
      <c r="K11" s="57"/>
      <c r="L11" s="57"/>
      <c r="M11" s="57"/>
    </row>
    <row r="12" spans="2:13" s="58" customFormat="1" x14ac:dyDescent="0.2">
      <c r="C12" s="61"/>
      <c r="D12" s="61"/>
      <c r="E12" s="61"/>
      <c r="F12" s="61"/>
      <c r="G12" s="61"/>
      <c r="H12" s="57"/>
      <c r="I12" s="57"/>
      <c r="J12" s="57"/>
      <c r="K12" s="57"/>
      <c r="L12" s="57"/>
      <c r="M12" s="57"/>
    </row>
    <row r="13" spans="2:13" ht="23.25" x14ac:dyDescent="0.35">
      <c r="B13" s="38" t="s">
        <v>123</v>
      </c>
    </row>
    <row r="14" spans="2:13" ht="46.5" x14ac:dyDescent="0.25">
      <c r="B14" s="63" t="s">
        <v>124</v>
      </c>
    </row>
    <row r="17" spans="2:13" ht="23.25" x14ac:dyDescent="0.35">
      <c r="B17" s="66" t="s">
        <v>125</v>
      </c>
      <c r="C17" s="64"/>
      <c r="D17" s="64"/>
      <c r="E17" s="64"/>
      <c r="F17" s="64"/>
      <c r="G17" s="64"/>
    </row>
    <row r="18" spans="2:13" ht="15.75" x14ac:dyDescent="0.25">
      <c r="C18" s="64"/>
      <c r="D18" s="64"/>
      <c r="E18" s="64"/>
      <c r="F18" s="64"/>
      <c r="G18" s="64"/>
    </row>
    <row r="19" spans="2:13" ht="46.5" x14ac:dyDescent="0.25">
      <c r="B19" s="63" t="s">
        <v>126</v>
      </c>
      <c r="C19" s="64"/>
      <c r="D19" s="64"/>
      <c r="E19" s="64"/>
      <c r="F19" s="64"/>
      <c r="G19" s="64"/>
    </row>
    <row r="20" spans="2:13" ht="15.75" x14ac:dyDescent="0.25">
      <c r="B20" s="61"/>
    </row>
    <row r="21" spans="2:13" ht="15.75" x14ac:dyDescent="0.25">
      <c r="B21" s="59" t="s">
        <v>127</v>
      </c>
      <c r="C21" s="64"/>
      <c r="D21" s="64"/>
      <c r="E21" s="64"/>
      <c r="F21" s="64"/>
      <c r="G21" s="64"/>
      <c r="H21" s="64"/>
      <c r="I21" s="64"/>
      <c r="J21" s="64"/>
      <c r="K21" s="64"/>
      <c r="L21" s="64"/>
      <c r="M21" s="64"/>
    </row>
    <row r="22" spans="2:13" ht="75.75" x14ac:dyDescent="0.25">
      <c r="B22" s="63" t="s">
        <v>128</v>
      </c>
      <c r="C22" s="64"/>
      <c r="D22" s="64"/>
      <c r="E22" s="64"/>
      <c r="F22" s="64"/>
      <c r="G22" s="64"/>
      <c r="H22" s="64"/>
      <c r="I22" s="64"/>
      <c r="J22" s="64"/>
      <c r="K22" s="64"/>
      <c r="L22" s="64"/>
      <c r="M22" s="64"/>
    </row>
    <row r="23" spans="2:13" ht="15.75" x14ac:dyDescent="0.25">
      <c r="B23" s="59" t="s">
        <v>129</v>
      </c>
      <c r="C23" s="64"/>
      <c r="D23" s="64"/>
      <c r="E23" s="64"/>
      <c r="F23" s="64"/>
      <c r="G23" s="64"/>
      <c r="H23" s="64"/>
      <c r="I23" s="64"/>
      <c r="J23" s="64"/>
      <c r="K23" s="64"/>
      <c r="L23" s="64"/>
      <c r="M23" s="64"/>
    </row>
    <row r="24" spans="2:13" ht="15.75" x14ac:dyDescent="0.25">
      <c r="B24" s="61"/>
    </row>
    <row r="25" spans="2:13" ht="15.75" x14ac:dyDescent="0.25">
      <c r="B25" s="59" t="s">
        <v>130</v>
      </c>
    </row>
    <row r="26" spans="2:13" ht="15.75" x14ac:dyDescent="0.25">
      <c r="B26" s="61"/>
    </row>
    <row r="27" spans="2:13" ht="15.75" x14ac:dyDescent="0.25">
      <c r="B27" s="59" t="s">
        <v>131</v>
      </c>
    </row>
    <row r="37" spans="1:13" s="58" customFormat="1" x14ac:dyDescent="0.2">
      <c r="C37" s="57"/>
      <c r="D37" s="57"/>
      <c r="E37" s="57"/>
      <c r="F37" s="57"/>
      <c r="G37" s="57"/>
      <c r="H37" s="57"/>
      <c r="I37" s="57"/>
      <c r="J37" s="57"/>
      <c r="K37" s="57"/>
      <c r="L37" s="57"/>
      <c r="M37" s="57"/>
    </row>
    <row r="38" spans="1:13" s="58" customFormat="1" x14ac:dyDescent="0.2">
      <c r="C38" s="57"/>
      <c r="D38" s="57"/>
      <c r="E38" s="57"/>
      <c r="F38" s="57"/>
      <c r="G38" s="57"/>
      <c r="H38" s="57"/>
      <c r="I38" s="57"/>
      <c r="J38" s="57"/>
      <c r="K38" s="57"/>
      <c r="L38" s="57"/>
      <c r="M38" s="57"/>
    </row>
    <row r="39" spans="1:13" s="58" customFormat="1" x14ac:dyDescent="0.2">
      <c r="C39" s="57"/>
      <c r="D39" s="57"/>
      <c r="E39" s="57"/>
      <c r="F39" s="57"/>
      <c r="G39" s="57"/>
      <c r="H39" s="57"/>
      <c r="I39" s="57"/>
      <c r="J39" s="57"/>
      <c r="K39" s="57"/>
      <c r="L39" s="57"/>
      <c r="M39" s="57"/>
    </row>
    <row r="40" spans="1:13" s="58" customFormat="1" x14ac:dyDescent="0.2">
      <c r="C40" s="57"/>
      <c r="D40" s="57"/>
      <c r="E40" s="57"/>
      <c r="F40" s="57"/>
      <c r="G40" s="57"/>
      <c r="H40" s="57"/>
      <c r="I40" s="57"/>
      <c r="J40" s="57"/>
      <c r="K40" s="57"/>
      <c r="L40" s="57"/>
      <c r="M40" s="57"/>
    </row>
    <row r="41" spans="1:13" ht="15.75" x14ac:dyDescent="0.25">
      <c r="A41" s="58"/>
    </row>
    <row r="42" spans="1:13" ht="15.75" x14ac:dyDescent="0.25">
      <c r="A42" s="58"/>
    </row>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60032-0676-4C49-B43B-78ABC458A9CE}">
  <dimension ref="B1:M53"/>
  <sheetViews>
    <sheetView zoomScale="70" zoomScaleNormal="70" workbookViewId="0">
      <selection activeCell="B27" sqref="B27"/>
    </sheetView>
  </sheetViews>
  <sheetFormatPr baseColWidth="10" defaultRowHeight="15" x14ac:dyDescent="0.25"/>
  <cols>
    <col min="1" max="1" width="17.85546875" customWidth="1"/>
    <col min="2" max="2" width="17.5703125" bestFit="1" customWidth="1"/>
    <col min="3" max="3" width="21.85546875" bestFit="1" customWidth="1"/>
    <col min="4" max="4" width="8.140625" bestFit="1" customWidth="1"/>
    <col min="5" max="5" width="25.28515625" bestFit="1" customWidth="1"/>
    <col min="6" max="6" width="25.85546875" bestFit="1" customWidth="1"/>
    <col min="8" max="8" width="13.140625" bestFit="1" customWidth="1"/>
    <col min="9" max="9" width="9" bestFit="1" customWidth="1"/>
    <col min="10" max="10" width="12.42578125" bestFit="1" customWidth="1"/>
    <col min="11" max="11" width="12" customWidth="1"/>
    <col min="12" max="12" width="18.140625" customWidth="1"/>
    <col min="13" max="13" width="34" customWidth="1"/>
  </cols>
  <sheetData>
    <row r="1" spans="2:13" ht="60" customHeight="1" x14ac:dyDescent="0.25"/>
    <row r="3" spans="2:13" ht="23.25" x14ac:dyDescent="0.35">
      <c r="B3" s="85" t="s">
        <v>0</v>
      </c>
      <c r="C3" s="85"/>
      <c r="D3" s="85"/>
      <c r="E3" s="85"/>
      <c r="F3" s="85"/>
      <c r="G3" s="85"/>
    </row>
    <row r="5" spans="2:13" ht="15.75" x14ac:dyDescent="0.25">
      <c r="B5" s="86" t="s">
        <v>80</v>
      </c>
      <c r="C5" s="86"/>
      <c r="D5" s="86"/>
      <c r="E5" s="86"/>
      <c r="F5" s="86"/>
      <c r="G5" s="86"/>
    </row>
    <row r="6" spans="2:13" ht="15.75" thickBot="1" x14ac:dyDescent="0.3"/>
    <row r="7" spans="2:13" x14ac:dyDescent="0.25">
      <c r="B7" s="87"/>
      <c r="C7" s="88"/>
      <c r="D7" s="88"/>
      <c r="E7" s="88"/>
      <c r="F7" s="88"/>
      <c r="G7" s="1"/>
      <c r="H7" s="1"/>
      <c r="I7" s="1"/>
      <c r="J7" s="1"/>
      <c r="K7" s="1"/>
      <c r="L7" s="1"/>
      <c r="M7" s="21"/>
    </row>
    <row r="8" spans="2:13" x14ac:dyDescent="0.25">
      <c r="B8" s="89"/>
      <c r="C8" s="90"/>
      <c r="D8" s="90"/>
      <c r="E8" s="90"/>
      <c r="F8" s="90"/>
      <c r="M8" s="3"/>
    </row>
    <row r="9" spans="2:13" ht="15.75" thickBot="1" x14ac:dyDescent="0.3">
      <c r="B9" s="75"/>
      <c r="C9" s="76"/>
      <c r="D9" s="76"/>
      <c r="E9" s="76"/>
      <c r="F9" s="76"/>
      <c r="H9" s="39"/>
      <c r="M9" s="3"/>
    </row>
    <row r="10" spans="2:13" x14ac:dyDescent="0.25">
      <c r="B10" s="75"/>
      <c r="C10" s="76"/>
      <c r="D10" s="76"/>
      <c r="E10" s="6" t="s">
        <v>81</v>
      </c>
      <c r="F10" s="6" t="s">
        <v>3</v>
      </c>
      <c r="H10" s="91" t="s">
        <v>5</v>
      </c>
      <c r="I10" s="92"/>
      <c r="J10" s="91" t="s">
        <v>6</v>
      </c>
      <c r="K10" s="92"/>
      <c r="M10" s="3"/>
    </row>
    <row r="11" spans="2:13" x14ac:dyDescent="0.25">
      <c r="B11" s="77"/>
      <c r="C11" s="78"/>
      <c r="D11" s="78"/>
      <c r="E11" s="78"/>
      <c r="F11" s="78"/>
      <c r="H11" s="8" t="s">
        <v>11</v>
      </c>
      <c r="I11" s="10" t="s">
        <v>12</v>
      </c>
      <c r="J11" s="12" t="s">
        <v>11</v>
      </c>
      <c r="K11" s="40" t="s">
        <v>12</v>
      </c>
      <c r="M11" s="3"/>
    </row>
    <row r="12" spans="2:13" x14ac:dyDescent="0.25">
      <c r="B12" s="70" t="s">
        <v>82</v>
      </c>
      <c r="C12" s="71" t="s">
        <v>83</v>
      </c>
      <c r="D12" s="71"/>
      <c r="E12" s="67" t="s">
        <v>84</v>
      </c>
      <c r="F12" s="68" t="s">
        <v>85</v>
      </c>
      <c r="H12" s="12" t="s">
        <v>86</v>
      </c>
      <c r="I12" s="10">
        <v>4</v>
      </c>
      <c r="J12" s="12" t="s">
        <v>87</v>
      </c>
      <c r="K12" s="40">
        <v>8</v>
      </c>
      <c r="M12" s="3"/>
    </row>
    <row r="13" spans="2:13" x14ac:dyDescent="0.25">
      <c r="B13" s="70" t="s">
        <v>88</v>
      </c>
      <c r="C13" s="71" t="s">
        <v>89</v>
      </c>
      <c r="D13" s="71"/>
      <c r="E13" s="69"/>
      <c r="F13" s="71"/>
      <c r="H13" s="12" t="s">
        <v>90</v>
      </c>
      <c r="I13" s="10">
        <v>6</v>
      </c>
      <c r="J13" s="12" t="s">
        <v>91</v>
      </c>
      <c r="K13" s="40">
        <v>12</v>
      </c>
      <c r="M13" s="3"/>
    </row>
    <row r="14" spans="2:13" ht="15.75" thickBot="1" x14ac:dyDescent="0.3">
      <c r="B14" s="70" t="s">
        <v>34</v>
      </c>
      <c r="C14" s="71" t="s">
        <v>35</v>
      </c>
      <c r="D14" s="71"/>
      <c r="E14" s="67" t="s">
        <v>92</v>
      </c>
      <c r="F14" s="68" t="s">
        <v>93</v>
      </c>
      <c r="H14" s="12" t="s">
        <v>94</v>
      </c>
      <c r="I14" s="10">
        <v>8</v>
      </c>
      <c r="J14" s="13" t="s">
        <v>95</v>
      </c>
      <c r="K14" s="41">
        <v>16</v>
      </c>
      <c r="M14" s="3"/>
    </row>
    <row r="15" spans="2:13" x14ac:dyDescent="0.25">
      <c r="B15" s="70" t="s">
        <v>96</v>
      </c>
      <c r="C15" s="71" t="s">
        <v>97</v>
      </c>
      <c r="D15" s="71"/>
      <c r="E15" s="67" t="s">
        <v>98</v>
      </c>
      <c r="F15" s="68" t="s">
        <v>99</v>
      </c>
      <c r="H15" s="12" t="s">
        <v>100</v>
      </c>
      <c r="I15" s="40">
        <v>10</v>
      </c>
      <c r="J15" s="16"/>
      <c r="K15" s="16"/>
      <c r="M15" s="3"/>
    </row>
    <row r="16" spans="2:13" x14ac:dyDescent="0.25">
      <c r="B16" s="70" t="s">
        <v>101</v>
      </c>
      <c r="C16" s="71" t="s">
        <v>102</v>
      </c>
      <c r="D16" s="71"/>
      <c r="E16" s="69" t="s">
        <v>46</v>
      </c>
      <c r="F16" s="71"/>
      <c r="H16" s="12" t="s">
        <v>91</v>
      </c>
      <c r="I16" s="40">
        <v>12</v>
      </c>
      <c r="J16" s="16"/>
      <c r="K16" s="16"/>
      <c r="M16" s="3"/>
    </row>
    <row r="17" spans="2:13" ht="15.75" thickBot="1" x14ac:dyDescent="0.3">
      <c r="B17" s="70" t="s">
        <v>48</v>
      </c>
      <c r="C17" s="69" t="s">
        <v>49</v>
      </c>
      <c r="D17" s="71"/>
      <c r="E17" s="71"/>
      <c r="F17" s="71"/>
      <c r="H17" s="42" t="s">
        <v>103</v>
      </c>
      <c r="I17" s="43">
        <v>14</v>
      </c>
      <c r="J17" s="44" t="s">
        <v>104</v>
      </c>
      <c r="M17" s="3"/>
    </row>
    <row r="18" spans="2:13" x14ac:dyDescent="0.25">
      <c r="B18" s="70" t="s">
        <v>53</v>
      </c>
      <c r="C18" s="81" t="s">
        <v>54</v>
      </c>
      <c r="D18" s="82"/>
      <c r="E18" s="82"/>
      <c r="F18" s="83"/>
      <c r="H18" s="45"/>
      <c r="I18" s="45"/>
      <c r="J18" s="44"/>
      <c r="M18" s="3"/>
    </row>
    <row r="19" spans="2:13" ht="15.75" thickBot="1" x14ac:dyDescent="0.3">
      <c r="B19" s="7"/>
      <c r="G19" s="44"/>
      <c r="H19" s="44"/>
      <c r="I19" s="44"/>
      <c r="M19" s="3"/>
    </row>
    <row r="20" spans="2:13" x14ac:dyDescent="0.25">
      <c r="B20" s="20" t="s">
        <v>81</v>
      </c>
      <c r="C20" s="1"/>
      <c r="D20" s="1"/>
      <c r="E20" s="1"/>
      <c r="F20" s="1"/>
      <c r="G20" s="1"/>
      <c r="H20" s="1"/>
      <c r="I20" s="1"/>
      <c r="J20" s="1"/>
      <c r="K20" s="1"/>
      <c r="L20" s="1"/>
      <c r="M20" s="21"/>
    </row>
    <row r="21" spans="2:13" x14ac:dyDescent="0.25">
      <c r="B21" s="22"/>
      <c r="D21" t="s">
        <v>55</v>
      </c>
      <c r="E21" t="s">
        <v>105</v>
      </c>
      <c r="F21" s="23">
        <v>36322</v>
      </c>
      <c r="M21" s="3"/>
    </row>
    <row r="22" spans="2:13" x14ac:dyDescent="0.25">
      <c r="B22" s="22"/>
      <c r="E22" t="s">
        <v>106</v>
      </c>
      <c r="F22" s="23">
        <v>36524</v>
      </c>
      <c r="M22" s="3"/>
    </row>
    <row r="23" spans="2:13" x14ac:dyDescent="0.25">
      <c r="B23" s="22"/>
      <c r="E23" t="s">
        <v>107</v>
      </c>
      <c r="F23" s="23">
        <v>36525</v>
      </c>
      <c r="M23" s="3"/>
    </row>
    <row r="24" spans="2:13" x14ac:dyDescent="0.25">
      <c r="B24" s="22"/>
      <c r="E24" t="s">
        <v>108</v>
      </c>
      <c r="F24" s="23">
        <v>36624</v>
      </c>
      <c r="M24" s="3"/>
    </row>
    <row r="25" spans="2:13" x14ac:dyDescent="0.25">
      <c r="B25" s="22"/>
      <c r="E25" t="s">
        <v>109</v>
      </c>
      <c r="F25" s="23">
        <v>36625</v>
      </c>
      <c r="M25" s="3"/>
    </row>
    <row r="26" spans="2:13" x14ac:dyDescent="0.25">
      <c r="B26" s="7" t="s">
        <v>11</v>
      </c>
      <c r="M26" s="3"/>
    </row>
    <row r="27" spans="2:13" x14ac:dyDescent="0.25">
      <c r="B27" s="46"/>
      <c r="D27" s="25" t="s">
        <v>110</v>
      </c>
      <c r="E27" s="47">
        <f>B27+60</f>
        <v>60</v>
      </c>
      <c r="M27" s="3"/>
    </row>
    <row r="28" spans="2:13" x14ac:dyDescent="0.25">
      <c r="B28" s="7"/>
      <c r="D28" s="25" t="s">
        <v>60</v>
      </c>
      <c r="E28" s="47">
        <f>(2*E27+67)</f>
        <v>187</v>
      </c>
      <c r="F28" t="str">
        <f>IF(B33&lt;500,"",IF(B33&gt;2983,B33+18,""))</f>
        <v/>
      </c>
      <c r="M28" s="3"/>
    </row>
    <row r="29" spans="2:13" x14ac:dyDescent="0.25">
      <c r="B29" s="7"/>
      <c r="D29" s="25" t="s">
        <v>111</v>
      </c>
      <c r="E29" s="48" t="e">
        <f>2*(B27-106)/E30</f>
        <v>#DIV/0!</v>
      </c>
      <c r="M29" s="3"/>
    </row>
    <row r="30" spans="2:13" x14ac:dyDescent="0.25">
      <c r="B30" s="7"/>
      <c r="D30" s="25" t="s">
        <v>112</v>
      </c>
      <c r="E30" s="47">
        <f>IF(B27&lt;600,0,IF(B27&lt;801,4,IF(B27&lt;1001,6,IF(B27&lt;1201,8,IF(B27&lt;1401,10,IF(B27&lt;1501,10,IF(B27&lt;2001,12,IF(B27&lt;2501,14,""))))))))</f>
        <v>0</v>
      </c>
      <c r="F30" t="str">
        <f>IF(B27&gt;1939,"nur XL","")</f>
        <v/>
      </c>
      <c r="M30" s="3"/>
    </row>
    <row r="31" spans="2:13" ht="14.25" customHeight="1" x14ac:dyDescent="0.25">
      <c r="B31" s="49"/>
      <c r="D31" s="34" t="s">
        <v>113</v>
      </c>
      <c r="E31" s="47">
        <f>E30+4</f>
        <v>4</v>
      </c>
      <c r="M31" s="3"/>
    </row>
    <row r="32" spans="2:13" x14ac:dyDescent="0.25">
      <c r="B32" s="49" t="s">
        <v>66</v>
      </c>
      <c r="C32" s="84" t="s">
        <v>114</v>
      </c>
      <c r="D32" s="84"/>
      <c r="E32" s="50" t="str">
        <f>IF(B33&lt;500,"",IF(B33&lt;2983,B33+18,""))</f>
        <v/>
      </c>
      <c r="M32" s="3"/>
    </row>
    <row r="33" spans="2:13" x14ac:dyDescent="0.25">
      <c r="B33" s="46"/>
      <c r="C33" s="84" t="s">
        <v>115</v>
      </c>
      <c r="D33" s="84"/>
      <c r="E33" s="50" t="str">
        <f>IF(B33&lt;500,"",IF(B33&lt;2979,B33+22,""))</f>
        <v/>
      </c>
      <c r="M33" s="3"/>
    </row>
    <row r="34" spans="2:13" ht="15.75" thickBot="1" x14ac:dyDescent="0.3">
      <c r="B34" s="79" t="s">
        <v>116</v>
      </c>
      <c r="C34" s="80"/>
      <c r="D34" s="80"/>
      <c r="E34" s="51"/>
      <c r="F34" s="33"/>
      <c r="G34" s="33"/>
      <c r="H34" s="33"/>
      <c r="I34" s="33"/>
      <c r="J34" s="33"/>
      <c r="K34" s="33"/>
      <c r="L34" s="33"/>
      <c r="M34" s="18"/>
    </row>
    <row r="35" spans="2:13" x14ac:dyDescent="0.25">
      <c r="B35" s="20" t="s">
        <v>3</v>
      </c>
      <c r="C35" s="52"/>
      <c r="D35" s="52"/>
      <c r="F35" s="1"/>
      <c r="G35" s="1"/>
      <c r="H35" s="1"/>
      <c r="I35" s="1"/>
      <c r="J35" s="1"/>
      <c r="K35" s="1"/>
      <c r="L35" s="1"/>
      <c r="M35" s="21"/>
    </row>
    <row r="36" spans="2:13" x14ac:dyDescent="0.25">
      <c r="B36" s="22"/>
      <c r="C36" s="53"/>
      <c r="D36" t="s">
        <v>55</v>
      </c>
      <c r="E36" t="s">
        <v>105</v>
      </c>
      <c r="F36" s="23">
        <v>36325</v>
      </c>
      <c r="M36" s="3"/>
    </row>
    <row r="37" spans="2:13" x14ac:dyDescent="0.25">
      <c r="B37" s="22"/>
      <c r="C37" s="53"/>
      <c r="E37" t="s">
        <v>106</v>
      </c>
      <c r="F37" s="23">
        <v>36530</v>
      </c>
      <c r="M37" s="3"/>
    </row>
    <row r="38" spans="2:13" x14ac:dyDescent="0.25">
      <c r="B38" s="22"/>
      <c r="C38" s="53"/>
      <c r="E38" t="s">
        <v>107</v>
      </c>
      <c r="F38" s="23">
        <v>36531</v>
      </c>
      <c r="M38" s="3"/>
    </row>
    <row r="39" spans="2:13" x14ac:dyDescent="0.25">
      <c r="B39" s="7"/>
      <c r="E39" t="s">
        <v>117</v>
      </c>
      <c r="F39" s="23">
        <v>36628</v>
      </c>
      <c r="M39" s="3"/>
    </row>
    <row r="40" spans="2:13" x14ac:dyDescent="0.25">
      <c r="B40" s="7" t="s">
        <v>11</v>
      </c>
      <c r="M40" s="3"/>
    </row>
    <row r="41" spans="2:13" x14ac:dyDescent="0.25">
      <c r="B41" s="54"/>
      <c r="D41" s="25" t="s">
        <v>110</v>
      </c>
      <c r="E41" s="47">
        <f>(B41/2)+27</f>
        <v>27</v>
      </c>
      <c r="M41" s="3"/>
    </row>
    <row r="42" spans="2:13" x14ac:dyDescent="0.25">
      <c r="B42" s="7"/>
      <c r="D42" s="25" t="s">
        <v>60</v>
      </c>
      <c r="E42" s="47">
        <f>4*E41+12</f>
        <v>120</v>
      </c>
      <c r="M42" s="3"/>
    </row>
    <row r="43" spans="2:13" x14ac:dyDescent="0.25">
      <c r="B43" s="7"/>
      <c r="D43" s="25" t="s">
        <v>111</v>
      </c>
      <c r="E43" s="55">
        <f>2*(B41-106-170)/E44</f>
        <v>-69</v>
      </c>
      <c r="M43" s="3"/>
    </row>
    <row r="44" spans="2:13" x14ac:dyDescent="0.25">
      <c r="B44" s="7"/>
      <c r="D44" s="25" t="s">
        <v>112</v>
      </c>
      <c r="E44" s="47">
        <f>IF(B41&lt;1501,8,IF(B41&lt;2001,12,IF(B41&lt;2901,16,0)))</f>
        <v>8</v>
      </c>
      <c r="M44" s="3"/>
    </row>
    <row r="45" spans="2:13" ht="14.25" customHeight="1" x14ac:dyDescent="0.25">
      <c r="B45" s="49"/>
      <c r="D45" s="34" t="s">
        <v>113</v>
      </c>
      <c r="E45" s="47">
        <f>E44+6</f>
        <v>14</v>
      </c>
      <c r="M45" s="3"/>
    </row>
    <row r="46" spans="2:13" x14ac:dyDescent="0.25">
      <c r="B46" s="49" t="s">
        <v>66</v>
      </c>
      <c r="C46" s="84" t="s">
        <v>114</v>
      </c>
      <c r="D46" s="84"/>
      <c r="E46" s="50" t="str">
        <f>IF(B47&lt;500,"",IF(B47&lt;2983,B47+18,""))</f>
        <v/>
      </c>
      <c r="M46" s="3"/>
    </row>
    <row r="47" spans="2:13" x14ac:dyDescent="0.25">
      <c r="B47" s="46"/>
      <c r="C47" s="84" t="s">
        <v>118</v>
      </c>
      <c r="D47" s="84"/>
      <c r="E47" s="50" t="str">
        <f>IF(B47&lt;500,"",IF(B47&lt;2979,B47+22,""))</f>
        <v/>
      </c>
      <c r="M47" s="3"/>
    </row>
    <row r="48" spans="2:13" ht="15.75" thickBot="1" x14ac:dyDescent="0.3">
      <c r="B48" s="79" t="s">
        <v>116</v>
      </c>
      <c r="C48" s="80"/>
      <c r="D48" s="80"/>
      <c r="E48" s="33"/>
      <c r="F48" s="33"/>
      <c r="G48" s="33"/>
      <c r="H48" s="33"/>
      <c r="I48" s="33"/>
      <c r="J48" s="33"/>
      <c r="K48" s="33"/>
      <c r="L48" s="33"/>
      <c r="M48" s="18"/>
    </row>
    <row r="49" spans="2:13" x14ac:dyDescent="0.25">
      <c r="B49" s="36"/>
      <c r="C49" s="1"/>
      <c r="D49" s="1"/>
      <c r="E49" s="1"/>
      <c r="F49" s="1"/>
      <c r="G49" s="1"/>
      <c r="H49" s="1"/>
      <c r="I49" s="1"/>
      <c r="J49" s="1"/>
      <c r="K49" s="1"/>
      <c r="L49" s="1"/>
      <c r="M49" s="21"/>
    </row>
    <row r="50" spans="2:13" ht="14.25" customHeight="1" x14ac:dyDescent="0.25">
      <c r="B50" s="115" t="s">
        <v>119</v>
      </c>
      <c r="C50" s="116"/>
      <c r="D50" s="116"/>
      <c r="E50" s="116"/>
      <c r="F50" s="116"/>
      <c r="G50" s="116"/>
      <c r="H50" s="116"/>
      <c r="I50" s="116"/>
      <c r="J50" s="116"/>
      <c r="K50" s="116"/>
      <c r="L50" s="116"/>
      <c r="M50" s="3"/>
    </row>
    <row r="51" spans="2:13" ht="14.25" customHeight="1" x14ac:dyDescent="0.25">
      <c r="B51" s="115"/>
      <c r="C51" s="116"/>
      <c r="D51" s="116"/>
      <c r="E51" s="116"/>
      <c r="F51" s="116"/>
      <c r="G51" s="116"/>
      <c r="H51" s="116"/>
      <c r="I51" s="116"/>
      <c r="J51" s="116"/>
      <c r="K51" s="116"/>
      <c r="L51" s="116"/>
      <c r="M51" s="3"/>
    </row>
    <row r="52" spans="2:13" ht="14.25" customHeight="1" thickBot="1" x14ac:dyDescent="0.3">
      <c r="B52" s="117"/>
      <c r="C52" s="118"/>
      <c r="D52" s="118"/>
      <c r="E52" s="118"/>
      <c r="F52" s="118"/>
      <c r="G52" s="118"/>
      <c r="H52" s="118"/>
      <c r="I52" s="118"/>
      <c r="J52" s="118"/>
      <c r="K52" s="118"/>
      <c r="L52" s="118"/>
      <c r="M52" s="74" t="s">
        <v>78</v>
      </c>
    </row>
    <row r="53" spans="2:13" hidden="1" x14ac:dyDescent="0.25">
      <c r="B53" s="37" t="s">
        <v>79</v>
      </c>
    </row>
  </sheetData>
  <protectedRanges>
    <protectedRange sqref="B27 B41" name="Bereich1"/>
  </protectedRanges>
  <mergeCells count="14">
    <mergeCell ref="J10:K10"/>
    <mergeCell ref="B3:G3"/>
    <mergeCell ref="B5:G5"/>
    <mergeCell ref="B7:F7"/>
    <mergeCell ref="B8:F8"/>
    <mergeCell ref="H10:I10"/>
    <mergeCell ref="B48:D48"/>
    <mergeCell ref="B50:L52"/>
    <mergeCell ref="C18:F18"/>
    <mergeCell ref="C32:D32"/>
    <mergeCell ref="C33:D33"/>
    <mergeCell ref="B34:D34"/>
    <mergeCell ref="C46:D46"/>
    <mergeCell ref="C47:D47"/>
  </mergeCells>
  <dataValidations count="3">
    <dataValidation type="whole" allowBlank="1" showInputMessage="1" showErrorMessage="1" sqref="B33 B47" xr:uid="{68AEE3CC-C31B-46C4-A840-107CCBDCB81B}">
      <formula1>500</formula1>
      <formula2>2982</formula2>
    </dataValidation>
    <dataValidation type="whole" allowBlank="1" showInputMessage="1" showErrorMessage="1" sqref="B41" xr:uid="{17EBA7C8-0ABC-4097-9170-F704E6CB9820}">
      <formula1>1266</formula1>
      <formula2>2886</formula2>
    </dataValidation>
    <dataValidation type="whole" allowBlank="1" showInputMessage="1" showErrorMessage="1" sqref="B27" xr:uid="{CA0B4554-6EF9-471E-AA05-DF543F0E435C}">
      <formula1>600</formula1>
      <formula2>2440</formula2>
    </dataValidation>
  </dataValidations>
  <pageMargins left="0.7" right="0.7" top="0.78740157499999996" bottom="0.78740157499999996"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57FA98-1FD7-4A4A-AC22-0AA374B18F8C}">
  <dimension ref="B1:S59"/>
  <sheetViews>
    <sheetView zoomScale="70" zoomScaleNormal="70" workbookViewId="0">
      <selection activeCell="B56" sqref="B56:O58"/>
    </sheetView>
  </sheetViews>
  <sheetFormatPr baseColWidth="10" defaultRowHeight="15" x14ac:dyDescent="0.25"/>
  <cols>
    <col min="1" max="1" width="17.85546875" customWidth="1"/>
    <col min="2" max="2" width="14.85546875" customWidth="1"/>
    <col min="3" max="3" width="27.28515625" bestFit="1" customWidth="1"/>
    <col min="4" max="4" width="8.5703125" customWidth="1"/>
    <col min="5" max="5" width="24.42578125" bestFit="1" customWidth="1"/>
    <col min="6" max="6" width="28.5703125" bestFit="1" customWidth="1"/>
    <col min="8" max="8" width="12.42578125" bestFit="1" customWidth="1"/>
    <col min="9" max="10" width="6.85546875" customWidth="1"/>
    <col min="11" max="11" width="12.42578125" bestFit="1" customWidth="1"/>
    <col min="12" max="13" width="6.85546875" customWidth="1"/>
    <col min="14" max="15" width="11" customWidth="1"/>
    <col min="16" max="16" width="21.28515625" customWidth="1"/>
    <col min="17" max="17" width="35.28515625" customWidth="1"/>
    <col min="19" max="19" width="27.85546875" hidden="1" customWidth="1"/>
  </cols>
  <sheetData>
    <row r="1" spans="2:19" ht="60" customHeight="1" x14ac:dyDescent="0.25"/>
    <row r="3" spans="2:19" ht="23.25" x14ac:dyDescent="0.35">
      <c r="B3" s="85" t="s">
        <v>0</v>
      </c>
      <c r="C3" s="113"/>
      <c r="D3" s="113"/>
      <c r="E3" s="113"/>
      <c r="F3" s="113"/>
      <c r="G3" s="113"/>
    </row>
    <row r="5" spans="2:19" ht="15.75" x14ac:dyDescent="0.25">
      <c r="B5" s="86" t="s">
        <v>1</v>
      </c>
      <c r="C5" s="86"/>
      <c r="D5" s="86"/>
      <c r="E5" s="86"/>
      <c r="F5" s="86"/>
      <c r="G5" s="86"/>
    </row>
    <row r="6" spans="2:19" ht="15.75" thickBot="1" x14ac:dyDescent="0.3"/>
    <row r="7" spans="2:19" x14ac:dyDescent="0.25">
      <c r="B7" s="87"/>
      <c r="C7" s="88"/>
      <c r="D7" s="88"/>
      <c r="E7" s="88"/>
      <c r="F7" s="88"/>
      <c r="G7" s="1"/>
      <c r="H7" s="1"/>
      <c r="I7" s="1"/>
      <c r="J7" s="1"/>
      <c r="K7" s="1"/>
      <c r="L7" s="1"/>
      <c r="M7" s="1"/>
      <c r="N7" s="1"/>
      <c r="O7" s="1"/>
      <c r="P7" s="1"/>
      <c r="Q7" s="2"/>
    </row>
    <row r="8" spans="2:19" ht="15.75" thickBot="1" x14ac:dyDescent="0.3">
      <c r="B8" s="89"/>
      <c r="C8" s="90"/>
      <c r="D8" s="90"/>
      <c r="E8" s="90"/>
      <c r="F8" s="90"/>
      <c r="Q8" s="3"/>
      <c r="S8" t="s">
        <v>2</v>
      </c>
    </row>
    <row r="9" spans="2:19" ht="15" customHeight="1" x14ac:dyDescent="0.25">
      <c r="B9" s="4"/>
      <c r="C9" s="5"/>
      <c r="D9" s="5"/>
      <c r="E9" s="6" t="s">
        <v>3</v>
      </c>
      <c r="F9" s="6" t="s">
        <v>4</v>
      </c>
      <c r="H9" s="91" t="s">
        <v>5</v>
      </c>
      <c r="I9" s="114"/>
      <c r="J9" s="92"/>
      <c r="K9" s="91" t="s">
        <v>6</v>
      </c>
      <c r="L9" s="114"/>
      <c r="M9" s="92"/>
      <c r="N9" s="104" t="s">
        <v>7</v>
      </c>
      <c r="O9" s="105"/>
      <c r="P9" s="72" t="s">
        <v>8</v>
      </c>
      <c r="Q9" s="106" t="s">
        <v>9</v>
      </c>
      <c r="S9" t="s">
        <v>10</v>
      </c>
    </row>
    <row r="10" spans="2:19" x14ac:dyDescent="0.25">
      <c r="B10" s="7"/>
      <c r="H10" s="108" t="s">
        <v>11</v>
      </c>
      <c r="I10" s="109" t="s">
        <v>12</v>
      </c>
      <c r="J10" s="110"/>
      <c r="K10" s="108" t="s">
        <v>11</v>
      </c>
      <c r="L10" s="109" t="s">
        <v>12</v>
      </c>
      <c r="M10" s="110"/>
      <c r="N10" s="111" t="s">
        <v>13</v>
      </c>
      <c r="O10" s="112"/>
      <c r="P10" s="73" t="s">
        <v>13</v>
      </c>
      <c r="Q10" s="107"/>
    </row>
    <row r="11" spans="2:19" x14ac:dyDescent="0.25">
      <c r="B11" s="70" t="s">
        <v>14</v>
      </c>
      <c r="C11" s="71" t="s">
        <v>15</v>
      </c>
      <c r="D11" s="71"/>
      <c r="E11" s="67" t="s">
        <v>16</v>
      </c>
      <c r="F11" s="68" t="s">
        <v>17</v>
      </c>
      <c r="H11" s="108"/>
      <c r="I11" s="9" t="s">
        <v>18</v>
      </c>
      <c r="J11" s="10" t="s">
        <v>19</v>
      </c>
      <c r="K11" s="108"/>
      <c r="L11" s="9" t="s">
        <v>18</v>
      </c>
      <c r="M11" s="10" t="s">
        <v>19</v>
      </c>
      <c r="N11" s="7"/>
      <c r="O11" s="3"/>
      <c r="P11" s="3"/>
      <c r="Q11" s="11"/>
    </row>
    <row r="12" spans="2:19" x14ac:dyDescent="0.25">
      <c r="B12" s="70" t="s">
        <v>20</v>
      </c>
      <c r="C12" s="71" t="s">
        <v>21</v>
      </c>
      <c r="D12" s="71"/>
      <c r="E12" s="67" t="s">
        <v>22</v>
      </c>
      <c r="F12" s="68" t="s">
        <v>23</v>
      </c>
      <c r="H12" s="12" t="s">
        <v>24</v>
      </c>
      <c r="I12" s="9">
        <v>2</v>
      </c>
      <c r="J12" s="10">
        <v>4</v>
      </c>
      <c r="K12" s="12" t="s">
        <v>25</v>
      </c>
      <c r="L12" s="9">
        <v>2</v>
      </c>
      <c r="M12" s="10">
        <v>8</v>
      </c>
      <c r="N12" s="7"/>
      <c r="O12" s="3"/>
      <c r="Q12" s="11"/>
    </row>
    <row r="13" spans="2:19" x14ac:dyDescent="0.25">
      <c r="B13" s="70" t="s">
        <v>26</v>
      </c>
      <c r="C13" s="71" t="s">
        <v>27</v>
      </c>
      <c r="D13" s="71"/>
      <c r="E13" s="69"/>
      <c r="F13" s="71"/>
      <c r="H13" s="12" t="s">
        <v>28</v>
      </c>
      <c r="I13" s="9">
        <v>3</v>
      </c>
      <c r="J13" s="10">
        <v>6</v>
      </c>
      <c r="K13" s="12" t="s">
        <v>29</v>
      </c>
      <c r="L13" s="9">
        <v>3</v>
      </c>
      <c r="M13" s="10">
        <v>10</v>
      </c>
      <c r="N13" s="7"/>
      <c r="O13" s="3"/>
      <c r="Q13" s="11"/>
    </row>
    <row r="14" spans="2:19" ht="15.75" thickBot="1" x14ac:dyDescent="0.3">
      <c r="B14" s="70" t="s">
        <v>30</v>
      </c>
      <c r="C14" s="71" t="s">
        <v>31</v>
      </c>
      <c r="D14" s="71"/>
      <c r="E14" s="69"/>
      <c r="F14" s="71"/>
      <c r="H14" s="13" t="s">
        <v>32</v>
      </c>
      <c r="I14" s="14">
        <v>4</v>
      </c>
      <c r="J14" s="15">
        <v>8</v>
      </c>
      <c r="K14" s="13" t="s">
        <v>33</v>
      </c>
      <c r="L14" s="14">
        <v>4</v>
      </c>
      <c r="M14" s="15">
        <v>12</v>
      </c>
      <c r="N14" s="7"/>
      <c r="O14" s="3"/>
      <c r="P14" s="3"/>
      <c r="Q14" s="11"/>
    </row>
    <row r="15" spans="2:19" x14ac:dyDescent="0.25">
      <c r="B15" s="70" t="s">
        <v>34</v>
      </c>
      <c r="C15" s="71" t="s">
        <v>35</v>
      </c>
      <c r="D15" s="71"/>
      <c r="E15" s="67" t="s">
        <v>36</v>
      </c>
      <c r="F15" s="68" t="s">
        <v>37</v>
      </c>
      <c r="N15" s="7"/>
      <c r="O15" s="3"/>
      <c r="P15" s="3"/>
      <c r="Q15" s="11"/>
    </row>
    <row r="16" spans="2:19" x14ac:dyDescent="0.25">
      <c r="B16" s="70" t="s">
        <v>38</v>
      </c>
      <c r="C16" s="71" t="s">
        <v>39</v>
      </c>
      <c r="D16" s="71"/>
      <c r="E16" s="67" t="s">
        <v>40</v>
      </c>
      <c r="F16" s="68" t="s">
        <v>41</v>
      </c>
      <c r="N16" s="7"/>
      <c r="O16" s="3"/>
      <c r="P16" s="3"/>
      <c r="Q16" s="11"/>
    </row>
    <row r="17" spans="2:17" x14ac:dyDescent="0.25">
      <c r="B17" s="70" t="s">
        <v>42</v>
      </c>
      <c r="C17" s="71" t="s">
        <v>43</v>
      </c>
      <c r="D17" s="71"/>
      <c r="E17" s="67" t="s">
        <v>44</v>
      </c>
      <c r="F17" s="68" t="s">
        <v>44</v>
      </c>
      <c r="K17" s="16"/>
      <c r="L17" s="16"/>
      <c r="M17" s="16"/>
      <c r="N17" s="7"/>
      <c r="O17" s="3"/>
      <c r="P17" s="3"/>
      <c r="Q17" s="11"/>
    </row>
    <row r="18" spans="2:17" x14ac:dyDescent="0.25">
      <c r="B18" s="70" t="s">
        <v>18</v>
      </c>
      <c r="C18" s="71" t="s">
        <v>45</v>
      </c>
      <c r="D18" s="71"/>
      <c r="E18" s="69" t="s">
        <v>46</v>
      </c>
      <c r="F18" s="96"/>
      <c r="N18" s="7"/>
      <c r="O18" s="3"/>
      <c r="P18" s="3"/>
      <c r="Q18" s="11"/>
    </row>
    <row r="19" spans="2:17" x14ac:dyDescent="0.25">
      <c r="B19" s="70" t="s">
        <v>19</v>
      </c>
      <c r="C19" s="71" t="s">
        <v>47</v>
      </c>
      <c r="D19" s="71"/>
      <c r="E19" s="69" t="s">
        <v>46</v>
      </c>
      <c r="F19" s="97"/>
      <c r="N19" s="7"/>
      <c r="O19" s="3"/>
      <c r="P19" s="3"/>
      <c r="Q19" s="11"/>
    </row>
    <row r="20" spans="2:17" x14ac:dyDescent="0.25">
      <c r="B20" s="70" t="s">
        <v>48</v>
      </c>
      <c r="C20" s="69" t="s">
        <v>49</v>
      </c>
      <c r="D20" s="71"/>
      <c r="E20" s="71"/>
      <c r="F20" s="71"/>
      <c r="N20" s="7"/>
      <c r="O20" s="3"/>
      <c r="P20" s="3"/>
      <c r="Q20" s="11"/>
    </row>
    <row r="21" spans="2:17" x14ac:dyDescent="0.25">
      <c r="B21" s="70" t="s">
        <v>50</v>
      </c>
      <c r="C21" s="69" t="s">
        <v>51</v>
      </c>
      <c r="D21" s="71"/>
      <c r="E21" s="98" t="s">
        <v>52</v>
      </c>
      <c r="F21" s="99"/>
      <c r="N21" s="7"/>
      <c r="O21" s="3"/>
      <c r="P21" s="3"/>
      <c r="Q21" s="11"/>
    </row>
    <row r="22" spans="2:17" x14ac:dyDescent="0.25">
      <c r="B22" s="70" t="s">
        <v>53</v>
      </c>
      <c r="C22" s="100" t="s">
        <v>54</v>
      </c>
      <c r="D22" s="101"/>
      <c r="E22" s="101"/>
      <c r="F22" s="102"/>
      <c r="N22" s="7"/>
      <c r="O22" s="3"/>
      <c r="P22" s="3"/>
      <c r="Q22" s="11"/>
    </row>
    <row r="23" spans="2:17" ht="15.75" thickBot="1" x14ac:dyDescent="0.3">
      <c r="B23" s="7"/>
      <c r="N23" s="17"/>
      <c r="O23" s="18"/>
      <c r="P23" s="18"/>
      <c r="Q23" s="19"/>
    </row>
    <row r="24" spans="2:17" x14ac:dyDescent="0.25">
      <c r="B24" s="20" t="s">
        <v>3</v>
      </c>
      <c r="C24" s="1"/>
      <c r="D24" s="1"/>
      <c r="E24" s="1"/>
      <c r="F24" s="1"/>
      <c r="G24" s="1"/>
      <c r="H24" s="1"/>
      <c r="I24" s="1"/>
      <c r="J24" s="1"/>
      <c r="K24" s="1"/>
      <c r="L24" s="1"/>
      <c r="M24" s="1"/>
      <c r="N24" s="1"/>
      <c r="O24" s="1"/>
      <c r="P24" s="1"/>
      <c r="Q24" s="21"/>
    </row>
    <row r="25" spans="2:17" x14ac:dyDescent="0.25">
      <c r="B25" s="22"/>
      <c r="D25" t="s">
        <v>55</v>
      </c>
      <c r="E25" t="s">
        <v>56</v>
      </c>
      <c r="F25" s="23">
        <v>36719</v>
      </c>
      <c r="Q25" s="3"/>
    </row>
    <row r="26" spans="2:17" x14ac:dyDescent="0.25">
      <c r="B26" s="22"/>
      <c r="E26" t="s">
        <v>57</v>
      </c>
      <c r="F26" s="23">
        <v>36720</v>
      </c>
      <c r="Q26" s="3"/>
    </row>
    <row r="27" spans="2:17" ht="15.75" thickBot="1" x14ac:dyDescent="0.3">
      <c r="B27" s="7"/>
      <c r="Q27" s="3"/>
    </row>
    <row r="28" spans="2:17" x14ac:dyDescent="0.25">
      <c r="B28" s="24" t="s">
        <v>11</v>
      </c>
      <c r="D28" s="25" t="s">
        <v>58</v>
      </c>
      <c r="E28" s="26">
        <f>B29/2+45+B32/2</f>
        <v>45</v>
      </c>
      <c r="Q28" s="3"/>
    </row>
    <row r="29" spans="2:17" ht="15.75" thickBot="1" x14ac:dyDescent="0.3">
      <c r="B29" s="27"/>
      <c r="D29" s="25" t="s">
        <v>59</v>
      </c>
      <c r="E29" s="26">
        <f>B29/2+45-B32/2</f>
        <v>45</v>
      </c>
      <c r="Q29" s="3"/>
    </row>
    <row r="30" spans="2:17" ht="15.75" thickBot="1" x14ac:dyDescent="0.3">
      <c r="B30" s="7"/>
      <c r="D30" s="25" t="s">
        <v>60</v>
      </c>
      <c r="E30" s="26">
        <f>B29*1.5+135-B32/2</f>
        <v>135</v>
      </c>
      <c r="Q30" s="3"/>
    </row>
    <row r="31" spans="2:17" x14ac:dyDescent="0.25">
      <c r="B31" s="24" t="s">
        <v>61</v>
      </c>
      <c r="D31" s="25" t="s">
        <v>62</v>
      </c>
      <c r="E31" s="26">
        <f>((E30-B29)-180)/E33</f>
        <v>-22.5</v>
      </c>
      <c r="Q31" s="3"/>
    </row>
    <row r="32" spans="2:17" ht="15.75" thickBot="1" x14ac:dyDescent="0.3">
      <c r="B32" s="27"/>
      <c r="D32" s="25" t="s">
        <v>63</v>
      </c>
      <c r="E32" s="26">
        <f>(B29-106)/E34</f>
        <v>-26.5</v>
      </c>
      <c r="Q32" s="3"/>
    </row>
    <row r="33" spans="2:17" x14ac:dyDescent="0.25">
      <c r="B33" s="7"/>
      <c r="D33" s="25" t="s">
        <v>64</v>
      </c>
      <c r="E33" s="25">
        <f>IF(B29&lt;1501,2,IF(B29&lt;1901,3,IF(B29&lt;2401,4,"")))</f>
        <v>2</v>
      </c>
      <c r="Q33" s="3"/>
    </row>
    <row r="34" spans="2:17" ht="15.75" thickBot="1" x14ac:dyDescent="0.3">
      <c r="B34" s="7"/>
      <c r="D34" s="25" t="s">
        <v>65</v>
      </c>
      <c r="E34" s="25">
        <f>IF(B29&lt;1501,4,IF(B29&lt;1901,6,IF(B29&lt;2401,8,"")))</f>
        <v>4</v>
      </c>
      <c r="Q34" s="3"/>
    </row>
    <row r="35" spans="2:17" ht="15.75" thickBot="1" x14ac:dyDescent="0.3">
      <c r="B35" s="24" t="s">
        <v>66</v>
      </c>
      <c r="D35" s="25" t="s">
        <v>67</v>
      </c>
      <c r="E35" s="25">
        <f>E33+1</f>
        <v>3</v>
      </c>
      <c r="F35" s="103" t="s">
        <v>68</v>
      </c>
      <c r="Q35" s="3"/>
    </row>
    <row r="36" spans="2:17" ht="15.75" thickBot="1" x14ac:dyDescent="0.3">
      <c r="B36" s="28"/>
      <c r="C36" s="29" t="s">
        <v>10</v>
      </c>
      <c r="D36" s="30" t="s">
        <v>69</v>
      </c>
      <c r="E36" s="25">
        <f>E34+1</f>
        <v>5</v>
      </c>
      <c r="F36" s="103"/>
      <c r="Q36" s="3"/>
    </row>
    <row r="37" spans="2:17" x14ac:dyDescent="0.25">
      <c r="B37" s="93" t="s">
        <v>70</v>
      </c>
      <c r="C37" s="95" t="s">
        <v>71</v>
      </c>
      <c r="D37" s="84"/>
      <c r="E37" s="31">
        <f>IF(C36=S8,B36+2,IF(C36=S9,B36-27,""))</f>
        <v>-27</v>
      </c>
      <c r="F37" s="32"/>
      <c r="Q37" s="3"/>
    </row>
    <row r="38" spans="2:17" x14ac:dyDescent="0.25">
      <c r="B38" s="94"/>
      <c r="C38" s="84" t="s">
        <v>72</v>
      </c>
      <c r="D38" s="84"/>
      <c r="E38" s="31">
        <f>IF(C36=S8,B36+43,IF(C36=S9,B36+18,""))</f>
        <v>18</v>
      </c>
      <c r="F38" s="32"/>
      <c r="Q38" s="3"/>
    </row>
    <row r="39" spans="2:17" ht="15.75" thickBot="1" x14ac:dyDescent="0.3">
      <c r="B39" s="17"/>
      <c r="C39" s="33"/>
      <c r="D39" s="33"/>
      <c r="E39" s="33"/>
      <c r="F39" s="33"/>
      <c r="G39" s="33"/>
      <c r="H39" s="33"/>
      <c r="I39" s="33"/>
      <c r="J39" s="33"/>
      <c r="K39" s="33"/>
      <c r="L39" s="33"/>
      <c r="M39" s="33"/>
      <c r="N39" s="33"/>
      <c r="O39" s="33"/>
      <c r="P39" s="33"/>
      <c r="Q39" s="18"/>
    </row>
    <row r="40" spans="2:17" x14ac:dyDescent="0.25">
      <c r="B40" s="20" t="s">
        <v>4</v>
      </c>
      <c r="C40" s="1"/>
      <c r="D40" s="1"/>
      <c r="E40" s="1"/>
      <c r="F40" s="1"/>
      <c r="G40" s="1"/>
      <c r="H40" s="1"/>
      <c r="I40" s="1"/>
      <c r="J40" s="1"/>
      <c r="K40" s="1"/>
      <c r="L40" s="1"/>
      <c r="M40" s="1"/>
      <c r="N40" s="1"/>
      <c r="O40" s="1"/>
      <c r="P40" s="1"/>
      <c r="Q40" s="21"/>
    </row>
    <row r="41" spans="2:17" x14ac:dyDescent="0.25">
      <c r="B41" s="22"/>
      <c r="D41" t="s">
        <v>55</v>
      </c>
      <c r="E41" t="s">
        <v>73</v>
      </c>
      <c r="F41" s="23">
        <v>36724</v>
      </c>
      <c r="Q41" s="3"/>
    </row>
    <row r="42" spans="2:17" ht="15.75" thickBot="1" x14ac:dyDescent="0.3">
      <c r="B42" s="7"/>
      <c r="Q42" s="3"/>
    </row>
    <row r="43" spans="2:17" x14ac:dyDescent="0.25">
      <c r="B43" s="24" t="s">
        <v>11</v>
      </c>
      <c r="D43" s="25" t="s">
        <v>74</v>
      </c>
      <c r="E43" s="26">
        <f>B44/4+28.5+B47/2</f>
        <v>28.5</v>
      </c>
      <c r="Q43" s="3"/>
    </row>
    <row r="44" spans="2:17" ht="15.75" thickBot="1" x14ac:dyDescent="0.3">
      <c r="B44" s="27"/>
      <c r="D44" s="25" t="s">
        <v>75</v>
      </c>
      <c r="E44" s="26">
        <f>B44/4+28.5-B47/2</f>
        <v>28.5</v>
      </c>
      <c r="Q44" s="3"/>
    </row>
    <row r="45" spans="2:17" ht="15.75" thickBot="1" x14ac:dyDescent="0.3">
      <c r="B45" s="7"/>
      <c r="D45" s="25" t="s">
        <v>60</v>
      </c>
      <c r="E45" s="26">
        <f>(B44*1.5)+67-B47</f>
        <v>67</v>
      </c>
      <c r="Q45" s="3"/>
    </row>
    <row r="46" spans="2:17" x14ac:dyDescent="0.25">
      <c r="B46" s="24" t="s">
        <v>61</v>
      </c>
      <c r="D46" s="25" t="s">
        <v>62</v>
      </c>
      <c r="E46" s="26">
        <f>(E45-B44-190)/(2*E48)</f>
        <v>-30.75</v>
      </c>
      <c r="Q46" s="3"/>
    </row>
    <row r="47" spans="2:17" ht="15.75" thickBot="1" x14ac:dyDescent="0.3">
      <c r="B47" s="27"/>
      <c r="D47" s="25" t="s">
        <v>63</v>
      </c>
      <c r="E47" s="26">
        <f>(B44-106)/E49</f>
        <v>-13.25</v>
      </c>
      <c r="Q47" s="3"/>
    </row>
    <row r="48" spans="2:17" x14ac:dyDescent="0.25">
      <c r="B48" s="7"/>
      <c r="D48" s="25" t="s">
        <v>64</v>
      </c>
      <c r="E48" s="25">
        <f>IF(B44&lt;2886,2,IF(B44&lt;3486,3,IF(B44&lt;3887,4,"")))</f>
        <v>2</v>
      </c>
      <c r="Q48" s="3"/>
    </row>
    <row r="49" spans="2:17" ht="15.75" thickBot="1" x14ac:dyDescent="0.3">
      <c r="B49" s="7"/>
      <c r="D49" s="25" t="s">
        <v>65</v>
      </c>
      <c r="E49" s="25">
        <f>IF(B44&lt;2886,8,IF(B44&lt;3486,10,IF(B44&lt;3887,12,"")))</f>
        <v>8</v>
      </c>
      <c r="Q49" s="3"/>
    </row>
    <row r="50" spans="2:17" ht="15.75" thickBot="1" x14ac:dyDescent="0.3">
      <c r="B50" s="24" t="s">
        <v>66</v>
      </c>
      <c r="D50" s="34" t="s">
        <v>76</v>
      </c>
      <c r="E50" s="25">
        <f>E48+1</f>
        <v>3</v>
      </c>
      <c r="Q50" s="3"/>
    </row>
    <row r="51" spans="2:17" ht="15.75" thickBot="1" x14ac:dyDescent="0.3">
      <c r="B51" s="35"/>
      <c r="C51" s="29" t="s">
        <v>10</v>
      </c>
      <c r="D51" s="30" t="s">
        <v>69</v>
      </c>
      <c r="E51" s="25">
        <f>E49+1</f>
        <v>9</v>
      </c>
      <c r="Q51" s="3"/>
    </row>
    <row r="52" spans="2:17" x14ac:dyDescent="0.25">
      <c r="B52" s="93" t="s">
        <v>70</v>
      </c>
      <c r="C52" s="95" t="s">
        <v>71</v>
      </c>
      <c r="D52" s="84"/>
      <c r="E52" s="31">
        <f>IF(C51=S8,B51+2,IF(C51=S9,B51-27,""))</f>
        <v>-27</v>
      </c>
      <c r="Q52" s="3"/>
    </row>
    <row r="53" spans="2:17" x14ac:dyDescent="0.25">
      <c r="B53" s="94"/>
      <c r="C53" s="84" t="s">
        <v>72</v>
      </c>
      <c r="D53" s="84"/>
      <c r="E53" s="31">
        <f>IF(C51=S8,B51+43,IF(C51=S9,B51+18,""))</f>
        <v>18</v>
      </c>
      <c r="Q53" s="3"/>
    </row>
    <row r="54" spans="2:17" ht="15.75" thickBot="1" x14ac:dyDescent="0.3">
      <c r="B54" s="17"/>
      <c r="C54" s="33"/>
      <c r="D54" s="33"/>
      <c r="E54" s="33"/>
      <c r="F54" s="33"/>
      <c r="G54" s="33"/>
      <c r="H54" s="33"/>
      <c r="I54" s="33"/>
      <c r="J54" s="33"/>
      <c r="K54" s="33"/>
      <c r="L54" s="33"/>
      <c r="M54" s="33"/>
      <c r="N54" s="33"/>
      <c r="O54" s="33"/>
      <c r="P54" s="33"/>
      <c r="Q54" s="18"/>
    </row>
    <row r="55" spans="2:17" x14ac:dyDescent="0.25">
      <c r="B55" s="36"/>
      <c r="C55" s="1"/>
      <c r="D55" s="1"/>
      <c r="E55" s="1"/>
      <c r="F55" s="1"/>
      <c r="G55" s="1"/>
      <c r="H55" s="1"/>
      <c r="I55" s="1"/>
      <c r="J55" s="1"/>
      <c r="K55" s="1"/>
      <c r="L55" s="1"/>
      <c r="M55" s="1"/>
      <c r="N55" s="1"/>
      <c r="O55" s="1"/>
      <c r="P55" s="1"/>
      <c r="Q55" s="21"/>
    </row>
    <row r="56" spans="2:17" ht="14.25" customHeight="1" x14ac:dyDescent="0.25">
      <c r="B56" s="115" t="s">
        <v>77</v>
      </c>
      <c r="C56" s="116"/>
      <c r="D56" s="116"/>
      <c r="E56" s="116"/>
      <c r="F56" s="116"/>
      <c r="G56" s="116"/>
      <c r="H56" s="116"/>
      <c r="I56" s="116"/>
      <c r="J56" s="116"/>
      <c r="K56" s="116"/>
      <c r="L56" s="116"/>
      <c r="M56" s="116"/>
      <c r="N56" s="116"/>
      <c r="O56" s="116"/>
      <c r="Q56" s="3"/>
    </row>
    <row r="57" spans="2:17" ht="14.25" customHeight="1" x14ac:dyDescent="0.25">
      <c r="B57" s="115"/>
      <c r="C57" s="116"/>
      <c r="D57" s="116"/>
      <c r="E57" s="116"/>
      <c r="F57" s="116"/>
      <c r="G57" s="116"/>
      <c r="H57" s="116"/>
      <c r="I57" s="116"/>
      <c r="J57" s="116"/>
      <c r="K57" s="116"/>
      <c r="L57" s="116"/>
      <c r="M57" s="116"/>
      <c r="N57" s="116"/>
      <c r="O57" s="116"/>
      <c r="Q57" s="3"/>
    </row>
    <row r="58" spans="2:17" ht="21" customHeight="1" thickBot="1" x14ac:dyDescent="0.3">
      <c r="B58" s="117"/>
      <c r="C58" s="118"/>
      <c r="D58" s="118"/>
      <c r="E58" s="118"/>
      <c r="F58" s="118"/>
      <c r="G58" s="118"/>
      <c r="H58" s="118"/>
      <c r="I58" s="118"/>
      <c r="J58" s="118"/>
      <c r="K58" s="118"/>
      <c r="L58" s="118"/>
      <c r="M58" s="118"/>
      <c r="N58" s="118"/>
      <c r="O58" s="118"/>
      <c r="P58" s="33"/>
      <c r="Q58" s="74" t="s">
        <v>78</v>
      </c>
    </row>
    <row r="59" spans="2:17" ht="5.25" customHeight="1" x14ac:dyDescent="0.25">
      <c r="B59" s="37" t="s">
        <v>79</v>
      </c>
    </row>
  </sheetData>
  <mergeCells count="24">
    <mergeCell ref="B3:G3"/>
    <mergeCell ref="B5:G5"/>
    <mergeCell ref="B7:F7"/>
    <mergeCell ref="B8:F8"/>
    <mergeCell ref="H9:J9"/>
    <mergeCell ref="N9:O9"/>
    <mergeCell ref="Q9:Q10"/>
    <mergeCell ref="H10:H11"/>
    <mergeCell ref="I10:J10"/>
    <mergeCell ref="K10:K11"/>
    <mergeCell ref="L10:M10"/>
    <mergeCell ref="N10:O10"/>
    <mergeCell ref="K9:M9"/>
    <mergeCell ref="B52:B53"/>
    <mergeCell ref="C52:D52"/>
    <mergeCell ref="C53:D53"/>
    <mergeCell ref="B56:O58"/>
    <mergeCell ref="F18:F19"/>
    <mergeCell ref="E21:F21"/>
    <mergeCell ref="C22:F22"/>
    <mergeCell ref="F35:F36"/>
    <mergeCell ref="B37:B38"/>
    <mergeCell ref="C37:D37"/>
    <mergeCell ref="C38:D38"/>
  </mergeCells>
  <dataValidations count="4">
    <dataValidation type="list" allowBlank="1" showInputMessage="1" showErrorMessage="1" sqref="C51 C36" xr:uid="{B692123B-3F51-405E-BC2E-A2224BAB804B}">
      <formula1>$S$8:$S$9</formula1>
    </dataValidation>
    <dataValidation type="whole" allowBlank="1" showInputMessage="1" showErrorMessage="1" sqref="B51 B36" xr:uid="{25894C2D-5DD6-44EF-A4BE-8A055860C7A5}">
      <formula1>500</formula1>
      <formula2>2982</formula2>
    </dataValidation>
    <dataValidation type="whole" allowBlank="1" showInputMessage="1" showErrorMessage="1" sqref="B44" xr:uid="{1046C07F-138A-4279-9820-3DFA6A544F20}">
      <formula1>2286</formula1>
      <formula2>3886</formula2>
    </dataValidation>
    <dataValidation type="whole" allowBlank="1" showInputMessage="1" showErrorMessage="1" sqref="B29" xr:uid="{457E9933-9B8D-46A0-9046-E08D1573FDEA}">
      <formula1>1110</formula1>
      <formula2>2310</formula2>
    </dataValidation>
  </dataValidations>
  <pageMargins left="0.7" right="0.7" top="0.78740157499999996" bottom="0.78740157499999996"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Erläuterungen</vt:lpstr>
      <vt:lpstr>MUTO L, XL und SC</vt:lpstr>
      <vt:lpstr>MUTO Telescopic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 Kintzel</dc:creator>
  <cp:lastModifiedBy>Ursula Thiebes</cp:lastModifiedBy>
  <dcterms:created xsi:type="dcterms:W3CDTF">2022-04-27T05:27:31Z</dcterms:created>
  <dcterms:modified xsi:type="dcterms:W3CDTF">2022-04-27T07:00:00Z</dcterms:modified>
</cp:coreProperties>
</file>